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176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calcPr calcId="125725" refMode="R1C1"/>
</workbook>
</file>

<file path=xl/calcChain.xml><?xml version="1.0" encoding="utf-8"?>
<calcChain xmlns="http://schemas.openxmlformats.org/spreadsheetml/2006/main">
  <c r="J19" i="1"/>
  <c r="H19"/>
  <c r="G19"/>
  <c r="E19"/>
  <c r="D19"/>
  <c r="C19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J55"/>
  <c r="G55"/>
  <c r="E55"/>
  <c r="D55"/>
  <c r="C55"/>
  <c r="J54"/>
  <c r="G54"/>
  <c r="E54"/>
  <c r="D54"/>
  <c r="C54"/>
  <c r="J53"/>
  <c r="G53"/>
  <c r="E53"/>
  <c r="D53"/>
  <c r="C53"/>
  <c r="J52"/>
  <c r="G52"/>
  <c r="E52"/>
  <c r="D52"/>
  <c r="C52"/>
  <c r="J51"/>
  <c r="G51"/>
  <c r="E51"/>
  <c r="D51"/>
  <c r="C51"/>
  <c r="J50"/>
  <c r="G50"/>
  <c r="E50"/>
  <c r="D50"/>
  <c r="C50"/>
  <c r="J49"/>
  <c r="G49"/>
  <c r="E49"/>
  <c r="D49"/>
  <c r="C49"/>
  <c r="J48"/>
  <c r="G48"/>
  <c r="E48"/>
  <c r="D48"/>
  <c r="C48"/>
  <c r="J47"/>
  <c r="G47"/>
  <c r="E47"/>
  <c r="D47"/>
  <c r="C47"/>
  <c r="J46"/>
  <c r="G46"/>
  <c r="E46"/>
  <c r="D46"/>
  <c r="C46"/>
  <c r="J45"/>
  <c r="G45"/>
  <c r="E45"/>
  <c r="D45"/>
  <c r="C45"/>
  <c r="J44"/>
  <c r="G44"/>
  <c r="E44"/>
  <c r="D44"/>
  <c r="C44"/>
  <c r="J43"/>
  <c r="H43"/>
  <c r="G43"/>
  <c r="E43"/>
  <c r="D43"/>
  <c r="C43"/>
  <c r="J42"/>
  <c r="H42"/>
  <c r="G42"/>
  <c r="E42"/>
  <c r="D42"/>
  <c r="C42"/>
  <c r="J41"/>
  <c r="H41"/>
  <c r="G41"/>
  <c r="E41"/>
  <c r="D41"/>
  <c r="C41"/>
  <c r="J40"/>
  <c r="H40"/>
  <c r="G40"/>
  <c r="E40"/>
  <c r="D40"/>
  <c r="C40"/>
  <c r="J39"/>
  <c r="H39"/>
  <c r="G39"/>
  <c r="E39"/>
  <c r="D39"/>
  <c r="C39"/>
  <c r="J38"/>
  <c r="H38"/>
  <c r="G38"/>
  <c r="E38"/>
  <c r="D38"/>
  <c r="C38"/>
  <c r="J37"/>
  <c r="H37"/>
  <c r="G37"/>
  <c r="E37"/>
  <c r="D37"/>
  <c r="C37"/>
  <c r="J36"/>
  <c r="H36"/>
  <c r="G36"/>
  <c r="E36"/>
  <c r="D36"/>
  <c r="C36"/>
  <c r="J35"/>
  <c r="H35"/>
  <c r="G35"/>
  <c r="E35"/>
  <c r="D35"/>
  <c r="C35"/>
  <c r="J34"/>
  <c r="H34"/>
  <c r="G34"/>
  <c r="E34"/>
  <c r="D34"/>
  <c r="C34"/>
  <c r="J33"/>
  <c r="H33"/>
  <c r="G33"/>
  <c r="E33"/>
  <c r="D33"/>
  <c r="C33"/>
  <c r="J32"/>
  <c r="H32"/>
  <c r="G32"/>
  <c r="E32"/>
  <c r="D32"/>
  <c r="C32"/>
  <c r="J31"/>
  <c r="H31"/>
  <c r="G31"/>
  <c r="E31"/>
  <c r="D31"/>
  <c r="C31"/>
  <c r="J30"/>
  <c r="H30"/>
  <c r="G30"/>
  <c r="E30"/>
  <c r="D30"/>
  <c r="C30"/>
  <c r="J29"/>
  <c r="H29"/>
  <c r="G29"/>
  <c r="E29"/>
  <c r="D29"/>
  <c r="C29"/>
  <c r="J28"/>
  <c r="H28"/>
  <c r="G28"/>
  <c r="E28"/>
  <c r="D28"/>
  <c r="C28"/>
  <c r="J27"/>
  <c r="H27"/>
  <c r="G27"/>
  <c r="E27"/>
  <c r="D27"/>
  <c r="C27"/>
  <c r="J26"/>
  <c r="H26"/>
  <c r="G26"/>
  <c r="E26"/>
  <c r="D26"/>
  <c r="C26"/>
  <c r="J25"/>
  <c r="H25"/>
  <c r="G25"/>
  <c r="E25"/>
  <c r="D25"/>
  <c r="C25"/>
  <c r="J24"/>
  <c r="H24"/>
  <c r="G24"/>
  <c r="E24"/>
  <c r="D24"/>
  <c r="C24"/>
  <c r="J23"/>
  <c r="H23"/>
  <c r="G23"/>
  <c r="E23"/>
  <c r="D23"/>
  <c r="C23"/>
  <c r="J22"/>
  <c r="H22"/>
  <c r="G22"/>
  <c r="E22"/>
  <c r="D22"/>
  <c r="C22"/>
  <c r="J21"/>
  <c r="H21"/>
  <c r="G21"/>
  <c r="E21"/>
  <c r="D21"/>
  <c r="C21"/>
  <c r="J20"/>
  <c r="H20"/>
  <c r="G20"/>
  <c r="E20"/>
  <c r="D20"/>
  <c r="J18"/>
  <c r="H18"/>
  <c r="G18"/>
  <c r="E18"/>
  <c r="D18"/>
  <c r="C18"/>
  <c r="J17"/>
  <c r="H17"/>
  <c r="G17"/>
  <c r="E17"/>
  <c r="D17"/>
  <c r="C17"/>
  <c r="C20"/>
</calcChain>
</file>

<file path=xl/sharedStrings.xml><?xml version="1.0" encoding="utf-8"?>
<sst xmlns="http://schemas.openxmlformats.org/spreadsheetml/2006/main" count="52" uniqueCount="14">
  <si>
    <t>№
п/п</t>
  </si>
  <si>
    <t>Наимен.
сетевой
орган-ции</t>
  </si>
  <si>
    <t>Кол-во
этапов
(процедур)
с сетевой
организ.,
штук</t>
  </si>
  <si>
    <t>Кол-во
этапов
(процедур)
с иной
организ.,
штук</t>
  </si>
  <si>
    <t>Стоимость
подключ-я,
руб.</t>
  </si>
  <si>
    <t>Номер
договора
об
осущест.
технол.
присоед.</t>
  </si>
  <si>
    <t>Дата
поступл.
заявки</t>
  </si>
  <si>
    <t>Дата
заключ.
договора</t>
  </si>
  <si>
    <t>Дата
исполн.
договора</t>
  </si>
  <si>
    <t>Мощность,
кВт</t>
  </si>
  <si>
    <t>ОАО Балтачевское "Сельэнерго"</t>
  </si>
  <si>
    <t>Адрес объекта</t>
  </si>
  <si>
    <t>за 2-й кв. 2016 года (физ.лица+юр.лица)</t>
  </si>
  <si>
    <t xml:space="preserve"> Реестр заявителей, энергопринимающие устройства которых присоединены к электрическим сетям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</si>
</sst>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1"/>
    </font>
    <font>
      <sz val="8"/>
      <name val="Arial"/>
      <family val="2"/>
      <charset val="204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1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1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2%202-2%20&#1064;&#1072;&#1081;&#1073;&#1072;&#1082;&#1086;&#1074;%20&#1059;&#1088;&#1072;&#1079;&#1072;&#1077;&#1074;&#1086;%20&#1060;&#1088;&#1091;&#1085;&#1079;&#1077;%202&#1072;%20&#1057;&#1058;&#1056;&#1054;&#1048;&#1058;&#1045;&#1051;&#1068;&#1057;&#1058;&#1042;&#105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12%2011-12%20&#1048;&#1055;%20&#1044;&#1080;&#1083;&#1100;&#1084;&#1080;&#1077;&#1074;%20&#1059;&#1088;&#1072;&#1079;&#1072;&#1077;&#1074;&#1086;,%20&#1064;&#1082;&#1086;&#1083;&#1100;&#1085;&#1072;&#1103;,%2016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14%200-13%20&#1048;&#1055;%20&#1064;&#1072;&#1081;&#1093;&#1091;&#1090;&#1076;&#1080;&#1085;&#1086;&#1074;&#1072;%20&#1051;.&#1040;.%20&#1053;&#1080;&#1078;&#1085;&#1077;&#1082;&#1072;&#1088;&#1099;&#1096;&#1077;&#1074;&#1086;,%20&#1057;&#1086;&#1074;&#1077;&#1090;&#1089;&#1082;&#1072;&#1103;,%209&#107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15%2013-14%20&#1061;&#1072;&#1081;&#1088;&#1091;&#1083;&#1083;&#1080;&#1085;&#1072;%20&#1043;.&#1040;.%20&#1057;&#1090;&#1072;&#1088;&#1086;&#1073;&#1072;&#1083;&#1090;&#1072;&#1095;&#1077;&#1074;&#1086;,%20&#1054;&#1079;&#1077;&#1088;&#1085;&#1072;&#1103;,%2010%20&#1057;&#1058;&#1056;&#1054;&#1048;&#1058;&#1045;&#1051;&#1068;&#1057;&#1058;&#1042;&#105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16%2014-15%20&#1043;&#1072;&#1081;&#1092;&#1091;&#1083;&#1083;&#1080;&#1085;%20&#1048;&#1083;&#1076;&#1091;&#1089;%20&#1088;&#1072;&#1096;&#1080;&#1090;&#1086;&#1074;&#1080;&#1095;&#1057;&#1074;&#1086;&#1073;&#1086;&#1076;&#1099;,%20%206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17%2015-16%20&#1043;&#1072;&#1088;&#1077;&#1077;&#1074;&#1072;%20&#1040;.&#1042;.%20&#1089;.&#1057;&#1090;&#1072;&#1088;&#1086;&#1073;&#1072;&#1083;&#1090;&#1072;&#1095;&#1077;&#1074;&#1086;,%20&#1091;&#1083;.&#1051;&#1077;&#1089;&#1085;&#1072;&#1103;,%206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18%2016-17%20&#1057;&#1072;&#1073;&#1080;&#1088;&#1086;&#1074;%20&#1060;.&#1052;.%20&#1089;.&#1057;&#1090;&#1072;&#1088;&#1086;&#1073;&#1072;&#1083;&#1090;&#1072;&#1095;&#1077;&#1074;&#1086;,%20&#1091;&#1083;.&#1055;&#1086;&#1073;&#1077;&#1076;&#1099;,%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19%200-18%20&#1060;&#1072;&#1081;&#1079;&#1093;&#1072;&#1085;&#1086;&#1074;&#1072;%20&#1051;.&#1040;..%20&#1089;.&#1057;&#1090;&#1072;&#1088;&#1086;&#1073;&#1072;&#1083;&#1090;&#1072;&#1095;&#1077;&#1074;&#1086;,%20&#1091;&#1083;.&#1055;&#1086;&#1073;&#1077;&#1076;&#1099;,%204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20%2017-19%20&#1051;&#1072;&#1090;&#1099;&#1087;&#1086;&#1074;&#1072;%20&#1060;.&#1040;.%20&#1057;&#1090;&#1072;&#1088;&#1086;&#1073;&#1072;&#1083;&#1090;&#1072;&#1095;&#1077;&#1074;&#1086;,%20&#1091;&#1083;.&#1051;&#1077;&#1089;&#1085;&#1072;&#1103;,%20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24%200-20%20&#1052;&#1080;&#1092;&#1090;&#1072;&#1093;&#1086;&#1074;&#1072;%20&#1057;&#1090;&#1072;&#1088;&#1086;&#1073;&#1072;&#1083;&#1090;&#1072;&#1095;&#1077;&#1074;&#1086;,%20&#1052;&#1072;&#1083;&#1072;&#1103;,%206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25%200-21%20&#1052;&#1091;&#1085;&#1080;&#1088;&#1086;&#1074;%20&#1060;.&#1061;.%20&#1057;&#1090;&#1072;&#1088;&#1086;&#1073;&#1072;&#1083;&#1090;&#1072;&#1095;&#1077;&#1074;&#1086;,%20&#1047;&#1072;&#1088;&#1077;&#1095;&#1085;&#1072;&#1103;,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3%203-3%20&#1050;&#1072;&#1088;&#1072;&#1084;&#1086;&#1074;%20&#1053;&#1072;&#1095;&#1072;&#1088;&#1086;&#1074;&#1086;%20&#1054;&#1079;&#1077;&#1088;&#1085;&#1072;&#1103;%2020%20&#1057;&#1058;&#1056;&#1054;&#1048;&#1058;&#1045;&#1051;&#1068;&#1057;&#1058;&#1042;&#1054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26%2021-22%20&#1057;&#1072;&#1092;&#1080;&#1091;&#1083;&#1083;&#1080;&#1085;%20.%20&#1057;&#1090;&#1072;&#1088;&#1086;&#1073;&#1072;&#1083;&#1090;&#1072;&#1095;&#1077;&#1074;&#1086;,%20&#1042;&#1090;&#1086;&#1088;&#1072;&#1103;,%204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27%2021-23%20&#1050;&#1072;&#1088;&#1072;&#1084;&#1086;&#1074;&#1072;%20.%20&#1057;&#1090;&#1072;&#1088;&#1086;&#1073;&#1072;&#1083;&#1090;&#1072;&#1095;&#1077;&#1074;&#1086;,%20&#1051;&#1091;&#1075;&#1086;&#1074;&#1072;&#1103;,%206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28%2022-24%20&#1060;&#1072;&#1081;&#1079;&#1077;&#1088;&#1072;&#1093;&#1084;&#1072;&#1085;&#1086;&#1074;&#1072;%20&#1050;.&#1047;.%20&#1057;&#1090;&#1072;&#1088;&#1086;&#1103;&#1082;&#1096;&#1077;&#1077;&#1074;&#1086;,%20&#1091;&#1083;.%20&#1070;&#1078;&#1085;&#1072;&#1103;,%2020&#1040;%20&#1057;&#1058;&#1056;&#1054;&#1048;&#1058;&#1045;&#1051;&#1068;&#1057;&#1058;&#1042;&#1054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29%200-25%20&#1060;&#1072;&#1080;&#1079;&#1086;&#1074;&#1072;%20&#1040;.%20&#1057;&#1090;&#1072;&#1088;&#1086;&#1073;&#1072;&#1083;&#1090;&#1072;&#1095;&#1077;&#1074;&#1086;,%20&#1044;&#1088;&#1091;&#1078;&#1073;&#1099;%20&#1053;&#1072;&#1088;&#1086;&#1076;&#1086;&#1074;,%202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30%2023-26%20&#1061;&#1072;&#1084;&#1077;&#1090;&#1086;&#1074;&#1072;%20&#1053;&#1086;&#1088;&#1082;&#1080;&#1085;&#1086;,%20&#1052;&#1086;&#1083;&#1086;&#1076;&#1077;&#1078;&#1085;&#1072;&#1103;,%2013%20&#1061;&#1072;&#1084;&#1077;&#1090;&#1086;&#1074;&#1072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31%2024-27%20&#1044;&#1072;&#1074;&#1083;&#1103;&#1090;&#1086;&#1074;%20&#1058;&#1091;&#1090;&#1072;&#1075;&#1072;&#1095;&#1077;&#1074;&#1086;,%20&#1050;&#1088;&#1091;&#1087;&#1089;&#1082;&#1086;&#1081;,%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32%2025-28%20&#1048;&#1073;&#1091;&#1083;&#1072;&#1077;&#1074;%20&#1058;&#1072;&#1096;&#1083;&#1099;-&#1045;&#1083;&#1075;&#1072;,%20&#1062;&#1077;&#1085;&#1090;&#1088;&#1072;&#1083;&#1100;&#1085;&#1072;&#1103;,%2025&#104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33%2026-29%20&#1061;&#1072;&#1089;&#1072;&#1085;&#1086;&#1074;%20&#1057;&#1090;&#1072;&#1088;&#1086;&#1073;&#1072;&#1083;&#1090;&#1072;&#1095;&#1077;&#1074;&#1086;,%20&#1057;&#1074;&#1086;&#1073;&#1086;&#1076;&#1099;,%204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35%2029-30%20&#1071;&#1085;&#1091;&#1073;&#1072;&#1077;&#1074;%20&#1057;&#1090;&#1072;&#1088;&#1086;&#1073;&#1072;&#1083;&#1090;&#1072;&#1095;&#1077;&#1074;&#1086;,%20&#1044;&#1088;&#1091;&#1078;&#1073;&#1099;%20&#1053;&#1072;&#1088;&#1086;&#1076;&#1086;&#1074;,%2042%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36%2030-31%20&#1043;&#1072;&#1083;&#1080;&#1084;&#1100;&#1103;&#1085;&#1086;&#1074;%20&#1061;.&#1043;.%20&#1041;&#1091;&#1083;&#1103;&#1082;,%20&#1062;&#1077;&#1085;&#1090;&#1088;&#1072;&#1083;&#1100;&#1085;&#1072;&#1103;,%2019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4%204-4%20&#1061;&#1080;&#1079;&#1072;&#1087;&#1086;&#1074;%20&#1057;&#1090;&#1072;&#1088;&#1086;&#1073;&#1072;&#1083;&#1090;&#1072;&#1095;&#1077;&#1074;&#1086;%20&#1058;&#1088;&#1077;&#1090;&#1100;&#1103;%202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37%2031-32%20&#1064;&#1072;&#1082;&#1080;&#1088;&#1086;&#1074;&#1072;%20&#1057;&#1090;&#1072;&#1088;&#1086;&#1073;&#1072;&#1083;&#1090;&#1072;&#1095;&#1077;&#1074;&#1086;,%20&#1052;.&#1043;&#1072;&#1088;&#1077;&#1077;&#1074;&#1072;,%208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38%2032-33%20&#1053;&#1091;&#1088;&#1090;&#1076;&#1080;&#1085;&#1086;&#1074;%20&#1057;&#1090;&#1072;&#1088;&#1086;&#1103;&#1082;&#1096;&#1077;&#1077;&#1074;&#1086;%20&#1062;&#1077;&#1085;&#1090;&#1088;&#1072;&#1083;&#1100;&#1085;&#1072;&#1103;,%202&#1040;%20&#1057;&#1058;&#1056;&#1054;&#1048;&#1058;&#1045;&#1051;&#1068;&#1057;&#1058;&#1042;&#1054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39%2033-34%20&#1047;&#1072;&#1082;&#1080;&#1088;&#1086;&#1074;&#1072;%20&#1057;&#1090;&#1072;&#1088;&#1086;&#1073;&#1072;&#1083;&#1090;&#1072;&#1095;&#1077;&#1074;&#1086;%20&#1052;&#1072;&#1083;&#1072;&#1103;,%2046%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40%2034-35%20&#1048;&#1055;%20&#1042;&#1072;&#1089;&#1080;&#1084;&#1086;&#1074;%20&#1057;&#1072;&#1083;&#1086;&#1085;%20&#1082;&#1088;&#1072;&#1089;&#1086;&#1090;&#1099;%20&#1057;&#1090;&#1072;&#1088;&#1086;&#1073;&#1072;&#1083;&#1090;&#1072;&#1095;&#1077;&#1074;&#1086;%20&#1057;&#1086;&#1074;&#1077;&#1090;&#1089;&#1082;&#1072;&#1103;,%2023&#1072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41%2035-36%20&#1064;&#1072;&#1081;&#1085;&#1080;&#1103;&#1079;&#1086;&#1074;%20&#1057;&#1090;&#1072;&#1088;&#1086;&#1073;&#1072;&#1083;&#1090;&#1072;&#1095;&#1077;&#1074;&#1086;,%20&#1091;&#1083;.&#1055;&#1086;&#1073;&#1077;&#1076;&#1099;,%205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42%2036-37%20&#1040;&#1082;&#1073;&#1072;&#1096;&#1077;&#1074;&#1072;%20&#1057;&#1090;&#1072;&#1088;&#1086;&#1073;&#1072;&#1083;&#1090;&#1072;&#1095;&#1077;&#1074;&#1086;%20&#1052;&#1080;&#1088;&#1072;,%2089%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43%2037-38%20&#1050;&#1072;&#1084;&#1072;&#1083;&#1086;&#1074;%20&#1057;&#1090;&#1072;&#1088;&#1086;&#1073;&#1072;&#1083;&#1090;&#1072;&#1095;&#1077;&#1074;&#1086;%20&#1042;&#1090;&#1086;&#1088;&#1072;&#1103;,%2074%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44%2038-39%20&#1057;&#1072;&#1083;&#1077;&#1093;&#1086;&#1074;%20&#1056;&#1077;&#1085;&#1072;&#1090;%20&#1047;&#1072;&#1075;&#1080;&#1090;&#1086;&#1074;&#1080;&#1095;%20&#1057;&#1090;&#1072;&#1088;&#1086;&#1073;&#1072;&#1083;&#1090;&#1072;&#1095;&#1077;&#1074;&#1086;%20&#1091;&#1083;.%20&#1056;&#1086;&#1076;&#1085;&#1080;&#1082;&#1086;&#1074;&#1072;&#1103;%2025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45%2039-40%20&#1064;&#1072;&#1081;&#1093;&#1091;&#1090;&#1076;&#1080;&#1085;&#1086;&#1074;%20&#1056;.&#1064;.%20&#1042;&#1077;&#1088;&#1093;&#1085;&#1077;&#1103;&#1085;&#1072;&#1082;&#1090;&#1072;&#1077;&#1074;&#1086;,%20&#1091;&#1083;.%20&#1057;&#1086;&#1074;&#1077;&#1090;&#1089;&#1082;&#1072;&#1103;,%201,%20&#1057;&#1058;&#1056;&#1054;&#1048;&#1058;&#1045;&#1051;&#1068;&#1057;&#1058;&#1042;&#1054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46%2040-41%20&#1048;&#1055;%20&#1043;&#1072;&#1081;&#1085;&#1080;&#1072;&#1093;&#1084;&#1077;&#1090;&#1086;&#1074;&#1072;%20&#1044;.%20&#1057;&#1090;&#1072;&#1088;&#1086;&#1073;&#1072;&#1083;&#1090;&#1072;&#1095;&#1077;&#1074;&#1086;,%20&#1050;&#1086;&#1084;&#1089;&#1086;&#1084;&#1086;&#1083;&#1100;&#1089;&#1082;&#1072;&#1103;,%2050%20&#1057;&#1058;&#1056;&#1054;&#1048;&#1058;&#1045;&#1051;&#1068;&#1057;&#1058;&#1042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5%205-5%20&#1047;&#1072;&#1082;&#1080;&#1088;&#1086;&#1074;&#1072;%20&#1057;&#1090;&#1072;&#1088;&#1086;&#1073;&#1072;&#1083;&#1090;&#1072;&#1095;&#1077;&#1074;&#1086;%20&#1070;&#1078;&#1085;&#1072;&#1103;%201-2%20&#1057;&#1058;&#1056;&#1054;&#1048;&#1058;&#1045;&#1051;&#1068;&#1057;&#1058;&#1042;&#105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7%207-6%20&#1040;&#1082;&#1083;&#1072;&#1077;&#1074;%20&#1042;&#1077;&#1088;&#1093;&#1085;&#1077;&#1080;&#1074;&#1072;&#1085;&#1072;&#1077;&#1074;&#1086;%20&#1062;&#1077;&#1085;&#1090;&#1088;&#1072;&#1083;&#1100;&#1085;&#1072;&#1103;,%2036&#1072;%20&#1072;&#1074;&#1090;&#1086;&#1089;&#1077;&#1088;&#1074;&#1080;&#10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8%208-7%20&#1053;&#1080;&#1079;&#1072;&#1084;&#1086;&#1074;&#1072;%20&#1057;&#1090;&#1072;&#1088;&#1086;&#1073;&#1072;&#1083;&#1090;&#1072;&#1095;&#1077;&#1074;&#1086;%20&#1047;&#1072;&#1088;&#1077;&#1095;&#1085;&#1072;&#1103;%206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9%200-9%20&#1047;&#1072;&#1082;&#1080;&#1088;&#1086;&#1074;%20&#1057;&#1090;&#1072;&#1088;&#1086;&#1073;&#1072;&#1083;&#1090;&#1072;&#1095;&#1077;&#1074;&#1086;,%20&#1091;&#1083;.&#1050;&#1080;&#1088;&#1086;&#1074;&#1072;,%208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10%209-10%20&#1043;&#1072;&#1083;&#1072;&#1077;&#1090;&#1076;&#1080;&#1085;&#1086;&#1074;%20&#1050;&#1091;&#1085;&#1076;&#1072;&#1096;&#1083;&#1099;%20&#1051;&#1077;&#1085;&#1080;&#1085;&#1072;,%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11%2010-11%20&#1061;&#1072;&#1088;&#1080;&#1089;&#1086;&#1074;%20&#1063;&#1091;&#1088;&#1072;&#1087;&#1072;&#1085;&#1086;&#1074;&#1086;,%20&#1050;&#1086;&#1084;&#1084;&#1091;&#1085;&#1080;&#1089;&#1090;&#1080;&#1095;&#1077;&#1089;&#1082;&#1072;&#1103;,%203%20&#1055;&#1054;&#1044;&#1042;&#1045;&#1057;&#1050;&#104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</v>
          </cell>
        </row>
        <row r="3">
          <cell r="C3" t="str">
            <v>д.Уразаево, ул.Фрунзе, 2А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12</v>
          </cell>
        </row>
        <row r="3">
          <cell r="C3" t="str">
            <v>д.Уразаево, Школьная, 16</v>
          </cell>
        </row>
        <row r="8">
          <cell r="C8">
            <v>6</v>
          </cell>
        </row>
        <row r="9">
          <cell r="C9">
            <v>42487</v>
          </cell>
        </row>
        <row r="11">
          <cell r="C11">
            <v>42487</v>
          </cell>
        </row>
        <row r="12">
          <cell r="C12">
            <v>42506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13</v>
          </cell>
        </row>
        <row r="3">
          <cell r="C3" t="str">
            <v>д.Нижнекарышево, ул.Советская, 9а</v>
          </cell>
        </row>
        <row r="8">
          <cell r="C8">
            <v>6</v>
          </cell>
        </row>
        <row r="9">
          <cell r="C9">
            <v>42494</v>
          </cell>
        </row>
        <row r="11">
          <cell r="C11">
            <v>42494</v>
          </cell>
        </row>
        <row r="12">
          <cell r="C12">
            <v>42506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14</v>
          </cell>
        </row>
        <row r="3">
          <cell r="C3" t="str">
            <v>с.Старобалтачево, ул.Озерная, 10</v>
          </cell>
        </row>
        <row r="8">
          <cell r="C8">
            <v>6</v>
          </cell>
        </row>
        <row r="9">
          <cell r="C9">
            <v>42494</v>
          </cell>
        </row>
        <row r="11">
          <cell r="C11">
            <v>42494</v>
          </cell>
        </row>
        <row r="12">
          <cell r="C12">
            <v>42537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Заявление (тех.прис.)"/>
      <sheetName val="Акт приемки (установка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15</v>
          </cell>
        </row>
        <row r="3">
          <cell r="C3" t="str">
            <v>с.Старобалтачево, ул.Свободы, 65</v>
          </cell>
        </row>
        <row r="8">
          <cell r="C8">
            <v>6</v>
          </cell>
        </row>
        <row r="9">
          <cell r="C9">
            <v>42500</v>
          </cell>
        </row>
        <row r="11">
          <cell r="C11">
            <v>42500</v>
          </cell>
        </row>
        <row r="12">
          <cell r="C12">
            <v>42543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Заявление (тех.прис.)"/>
      <sheetName val="Акт приемки (установка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16</v>
          </cell>
        </row>
        <row r="3">
          <cell r="C3" t="str">
            <v>с.Старобалтачево, ул.Лесная, 66</v>
          </cell>
        </row>
        <row r="8">
          <cell r="C8">
            <v>6</v>
          </cell>
        </row>
        <row r="9">
          <cell r="C9">
            <v>42501</v>
          </cell>
        </row>
        <row r="11">
          <cell r="C11">
            <v>42501</v>
          </cell>
        </row>
        <row r="12">
          <cell r="C12">
            <v>42544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Заявление (тех.прис.)"/>
      <sheetName val="Акт приемки (установка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17</v>
          </cell>
        </row>
        <row r="3">
          <cell r="C3" t="str">
            <v>с.Старобалтачево, ул.Победы, 22</v>
          </cell>
        </row>
        <row r="8">
          <cell r="C8">
            <v>6</v>
          </cell>
        </row>
        <row r="9">
          <cell r="C9">
            <v>42501</v>
          </cell>
        </row>
        <row r="11">
          <cell r="C11">
            <v>42501</v>
          </cell>
        </row>
        <row r="12">
          <cell r="C12">
            <v>42544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Заявление (тех.прис.)"/>
      <sheetName val="Акт приемки (установка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18</v>
          </cell>
        </row>
        <row r="3">
          <cell r="C3" t="str">
            <v>с.Старобалтачево, ул.Победы, 49</v>
          </cell>
        </row>
        <row r="8">
          <cell r="C8">
            <v>6</v>
          </cell>
        </row>
        <row r="9">
          <cell r="C9">
            <v>42501</v>
          </cell>
        </row>
        <row r="11">
          <cell r="C11">
            <v>42501</v>
          </cell>
        </row>
        <row r="12">
          <cell r="C12">
            <v>42544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Заявление (тех.прис.)"/>
      <sheetName val="Акт приемки (установка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19</v>
          </cell>
        </row>
        <row r="3">
          <cell r="C3" t="str">
            <v>с.Старобалтачево, ул.Лесная, 2</v>
          </cell>
        </row>
        <row r="8">
          <cell r="C8">
            <v>14</v>
          </cell>
        </row>
        <row r="9">
          <cell r="C9">
            <v>42502</v>
          </cell>
        </row>
        <row r="11">
          <cell r="C11">
            <v>42502</v>
          </cell>
        </row>
        <row r="12">
          <cell r="C12">
            <v>42544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20</v>
          </cell>
        </row>
        <row r="3">
          <cell r="C3" t="str">
            <v>с.Старобалтачево, ул.Малая, 62</v>
          </cell>
        </row>
        <row r="8">
          <cell r="C8">
            <v>14</v>
          </cell>
        </row>
        <row r="9">
          <cell r="C9">
            <v>42507</v>
          </cell>
        </row>
        <row r="11">
          <cell r="C11">
            <v>42507</v>
          </cell>
        </row>
        <row r="12">
          <cell r="C12">
            <v>42539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21</v>
          </cell>
        </row>
        <row r="3">
          <cell r="C3" t="str">
            <v>с.Старобалтачево, ул.Заречная, 64</v>
          </cell>
        </row>
        <row r="8">
          <cell r="C8">
            <v>14</v>
          </cell>
        </row>
        <row r="9">
          <cell r="C9">
            <v>42508</v>
          </cell>
        </row>
        <row r="11">
          <cell r="C11">
            <v>42508</v>
          </cell>
        </row>
        <row r="12">
          <cell r="C12">
            <v>42540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</v>
          </cell>
        </row>
        <row r="3">
          <cell r="C3" t="str">
            <v>д.Начарово, ул.Озерная, 20</v>
          </cell>
        </row>
        <row r="8">
          <cell r="C8">
            <v>6</v>
          </cell>
        </row>
        <row r="9">
          <cell r="C9">
            <v>42429</v>
          </cell>
        </row>
        <row r="11">
          <cell r="C11">
            <v>42429</v>
          </cell>
        </row>
        <row r="12">
          <cell r="C12">
            <v>42461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22</v>
          </cell>
        </row>
        <row r="3">
          <cell r="C3" t="str">
            <v>с.Старобалтачево, ул. Вторая, 41</v>
          </cell>
        </row>
        <row r="8">
          <cell r="C8">
            <v>6</v>
          </cell>
        </row>
        <row r="9">
          <cell r="C9">
            <v>42508</v>
          </cell>
        </row>
        <row r="11">
          <cell r="C11">
            <v>42508</v>
          </cell>
        </row>
        <row r="12">
          <cell r="C12">
            <v>42539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23</v>
          </cell>
        </row>
        <row r="3">
          <cell r="C3" t="str">
            <v>с.Старобалтачево, ул. Луговая, 68</v>
          </cell>
        </row>
        <row r="8">
          <cell r="C8">
            <v>6</v>
          </cell>
        </row>
        <row r="9">
          <cell r="C9">
            <v>42508</v>
          </cell>
        </row>
        <row r="11">
          <cell r="C11">
            <v>42508</v>
          </cell>
        </row>
        <row r="12">
          <cell r="C12">
            <v>42539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24</v>
          </cell>
        </row>
        <row r="3">
          <cell r="C3" t="str">
            <v>д. Староякшеево, ул. Южная,20А</v>
          </cell>
        </row>
        <row r="8">
          <cell r="C8">
            <v>14</v>
          </cell>
        </row>
        <row r="9">
          <cell r="C9">
            <v>42508</v>
          </cell>
        </row>
        <row r="11">
          <cell r="C11">
            <v>42508</v>
          </cell>
        </row>
        <row r="12">
          <cell r="C12">
            <v>42539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25</v>
          </cell>
        </row>
        <row r="3">
          <cell r="C3" t="str">
            <v>с. Старобалтачево, ул.Дружбы Народов, 21</v>
          </cell>
        </row>
        <row r="8">
          <cell r="C8">
            <v>14</v>
          </cell>
        </row>
        <row r="9">
          <cell r="C9">
            <v>42510</v>
          </cell>
        </row>
        <row r="11">
          <cell r="C11">
            <v>42510</v>
          </cell>
        </row>
        <row r="12">
          <cell r="C12">
            <v>42541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26</v>
          </cell>
        </row>
        <row r="3">
          <cell r="C3" t="str">
            <v>д.Норкино, ул.Молодежная, 13</v>
          </cell>
        </row>
        <row r="8">
          <cell r="C8">
            <v>14</v>
          </cell>
        </row>
        <row r="9">
          <cell r="C9">
            <v>42513</v>
          </cell>
        </row>
        <row r="11">
          <cell r="C11">
            <v>42513</v>
          </cell>
        </row>
        <row r="12">
          <cell r="C12">
            <v>42541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27</v>
          </cell>
        </row>
        <row r="3">
          <cell r="C3" t="str">
            <v>д.Тутагачево, ул.Крупской, 16</v>
          </cell>
        </row>
        <row r="8">
          <cell r="C8">
            <v>14</v>
          </cell>
        </row>
        <row r="9">
          <cell r="C9">
            <v>42515</v>
          </cell>
        </row>
        <row r="11">
          <cell r="C11">
            <v>42515</v>
          </cell>
        </row>
        <row r="12">
          <cell r="C12">
            <v>42545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28</v>
          </cell>
        </row>
        <row r="3">
          <cell r="C3" t="str">
            <v>д.Ташлы Елга, ул.Центральная, 25А</v>
          </cell>
        </row>
        <row r="8">
          <cell r="C8">
            <v>14</v>
          </cell>
        </row>
        <row r="9">
          <cell r="C9">
            <v>42516</v>
          </cell>
        </row>
        <row r="11">
          <cell r="C11">
            <v>42516</v>
          </cell>
        </row>
        <row r="12">
          <cell r="C12">
            <v>42545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29</v>
          </cell>
        </row>
        <row r="3">
          <cell r="C3" t="str">
            <v>с.Старобалтачево, ул.Свободы, 41</v>
          </cell>
        </row>
        <row r="8">
          <cell r="C8">
            <v>14</v>
          </cell>
        </row>
        <row r="9">
          <cell r="C9">
            <v>42516</v>
          </cell>
        </row>
        <row r="11">
          <cell r="C11">
            <v>42516</v>
          </cell>
        </row>
        <row r="12">
          <cell r="C12">
            <v>42545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30</v>
          </cell>
        </row>
        <row r="3">
          <cell r="C3" t="str">
            <v>с.Старобалтачево, ул.Дружбы Народов, 42</v>
          </cell>
        </row>
        <row r="8">
          <cell r="C8">
            <v>14</v>
          </cell>
        </row>
        <row r="9">
          <cell r="C9">
            <v>42527</v>
          </cell>
        </row>
        <row r="11">
          <cell r="C11">
            <v>42527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31</v>
          </cell>
        </row>
        <row r="3">
          <cell r="C3" t="str">
            <v>д.Буляк, ул.Центральная, 19</v>
          </cell>
        </row>
        <row r="8">
          <cell r="C8">
            <v>14</v>
          </cell>
        </row>
        <row r="9">
          <cell r="C9">
            <v>42529</v>
          </cell>
        </row>
        <row r="11">
          <cell r="C11">
            <v>42529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4</v>
          </cell>
        </row>
        <row r="3">
          <cell r="C3" t="str">
            <v>с.Старобалтачево, ул.Третья, 27</v>
          </cell>
        </row>
        <row r="8">
          <cell r="C8">
            <v>6</v>
          </cell>
        </row>
        <row r="9">
          <cell r="C9">
            <v>42433</v>
          </cell>
        </row>
        <row r="11">
          <cell r="C11">
            <v>42433</v>
          </cell>
        </row>
        <row r="12">
          <cell r="C12">
            <v>42482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32</v>
          </cell>
        </row>
        <row r="3">
          <cell r="C3" t="str">
            <v>с.Старобалтачео, ул.М.Гареева, 81</v>
          </cell>
        </row>
        <row r="8">
          <cell r="C8">
            <v>14</v>
          </cell>
        </row>
        <row r="9">
          <cell r="C9">
            <v>42529</v>
          </cell>
        </row>
        <row r="11">
          <cell r="C11">
            <v>42529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33</v>
          </cell>
        </row>
        <row r="3">
          <cell r="C3" t="str">
            <v>д.Староякшеево, ул.Центральная, 2А</v>
          </cell>
        </row>
        <row r="8">
          <cell r="C8">
            <v>14</v>
          </cell>
        </row>
        <row r="9">
          <cell r="C9">
            <v>42530</v>
          </cell>
        </row>
        <row r="11">
          <cell r="C11">
            <v>42530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34</v>
          </cell>
        </row>
        <row r="3">
          <cell r="C3" t="str">
            <v>с.Старобалтачево, ул.Малая, 46</v>
          </cell>
        </row>
        <row r="8">
          <cell r="C8">
            <v>14</v>
          </cell>
        </row>
        <row r="9">
          <cell r="C9">
            <v>42531</v>
          </cell>
        </row>
        <row r="11">
          <cell r="C11">
            <v>42531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35</v>
          </cell>
        </row>
        <row r="3">
          <cell r="C3" t="str">
            <v>с.Старобалтачево, ул.Советская, д.23а</v>
          </cell>
        </row>
        <row r="8">
          <cell r="C8">
            <v>14</v>
          </cell>
        </row>
        <row r="9">
          <cell r="C9">
            <v>42531</v>
          </cell>
        </row>
        <row r="11">
          <cell r="C11">
            <v>42531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  <sheetName val="Лист1"/>
    </sheetNames>
    <sheetDataSet>
      <sheetData sheetId="0">
        <row r="2">
          <cell r="C2">
            <v>36</v>
          </cell>
        </row>
        <row r="3">
          <cell r="C3" t="str">
            <v>с.Старобалтачево, ул.Победы, 52</v>
          </cell>
        </row>
        <row r="8">
          <cell r="C8">
            <v>14</v>
          </cell>
        </row>
        <row r="9">
          <cell r="C9">
            <v>42535</v>
          </cell>
        </row>
        <row r="11">
          <cell r="C11">
            <v>42535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37</v>
          </cell>
        </row>
        <row r="3">
          <cell r="C3" t="str">
            <v>с.Старобалтачево, ул.Мира, 89</v>
          </cell>
        </row>
        <row r="8">
          <cell r="C8">
            <v>14</v>
          </cell>
        </row>
        <row r="9">
          <cell r="C9">
            <v>42536</v>
          </cell>
        </row>
        <row r="11">
          <cell r="C11">
            <v>42536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38</v>
          </cell>
        </row>
        <row r="3">
          <cell r="C3" t="str">
            <v>с.Старобалтачево, ул.Вторая, 74</v>
          </cell>
        </row>
        <row r="8">
          <cell r="C8">
            <v>14</v>
          </cell>
        </row>
        <row r="9">
          <cell r="C9">
            <v>42536</v>
          </cell>
        </row>
        <row r="11">
          <cell r="C11">
            <v>42536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39</v>
          </cell>
        </row>
        <row r="3">
          <cell r="C3" t="str">
            <v>с.Старобалтачево, ул.Родниковая, 25</v>
          </cell>
        </row>
        <row r="8">
          <cell r="C8">
            <v>14</v>
          </cell>
        </row>
        <row r="9">
          <cell r="C9">
            <v>42541</v>
          </cell>
        </row>
        <row r="11">
          <cell r="C11">
            <v>42541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40</v>
          </cell>
        </row>
        <row r="3">
          <cell r="C3" t="str">
            <v>д.Верхнеянактаево, ул.Советская, 1</v>
          </cell>
        </row>
        <row r="8">
          <cell r="C8">
            <v>14</v>
          </cell>
        </row>
        <row r="9">
          <cell r="C9">
            <v>42543</v>
          </cell>
        </row>
        <row r="11">
          <cell r="C11">
            <v>42543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41</v>
          </cell>
        </row>
        <row r="3">
          <cell r="C3" t="str">
            <v>с.Старобалтачево, ул.Комсомольская, 50</v>
          </cell>
        </row>
        <row r="8">
          <cell r="C8">
            <v>14</v>
          </cell>
        </row>
        <row r="9">
          <cell r="C9">
            <v>42548</v>
          </cell>
        </row>
        <row r="11">
          <cell r="C11">
            <v>42548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5</v>
          </cell>
        </row>
        <row r="3">
          <cell r="C3" t="str">
            <v>с.Старобалтачево, ул.Южная, 1/2</v>
          </cell>
        </row>
        <row r="8">
          <cell r="C8">
            <v>6</v>
          </cell>
        </row>
        <row r="9">
          <cell r="C9">
            <v>42438</v>
          </cell>
        </row>
        <row r="11">
          <cell r="C11">
            <v>42438</v>
          </cell>
        </row>
        <row r="12">
          <cell r="C12">
            <v>42482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6</v>
          </cell>
        </row>
        <row r="3">
          <cell r="C3" t="str">
            <v>д.Верхнеиванаево, ул.Центральная, 36а</v>
          </cell>
        </row>
        <row r="8">
          <cell r="C8">
            <v>15</v>
          </cell>
        </row>
        <row r="9">
          <cell r="C9">
            <v>42447</v>
          </cell>
        </row>
        <row r="11">
          <cell r="C11">
            <v>42447</v>
          </cell>
        </row>
        <row r="12">
          <cell r="C12">
            <v>42481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21</v>
          </cell>
        </row>
        <row r="3">
          <cell r="C3" t="str">
            <v>с.Старобалтачево, ул.Заречная, 64</v>
          </cell>
        </row>
        <row r="8">
          <cell r="C8">
            <v>14</v>
          </cell>
        </row>
        <row r="9">
          <cell r="C9">
            <v>42508</v>
          </cell>
        </row>
        <row r="11">
          <cell r="C11">
            <v>42508</v>
          </cell>
        </row>
        <row r="12">
          <cell r="C12">
            <v>42540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9</v>
          </cell>
        </row>
        <row r="3">
          <cell r="C3" t="str">
            <v>с.Старобалтачево, ул.Кирова, д.88</v>
          </cell>
        </row>
        <row r="8">
          <cell r="C8">
            <v>6</v>
          </cell>
        </row>
        <row r="9">
          <cell r="C9">
            <v>42475</v>
          </cell>
        </row>
        <row r="11">
          <cell r="C11">
            <v>42475</v>
          </cell>
        </row>
        <row r="12">
          <cell r="C12">
            <v>42506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10</v>
          </cell>
        </row>
        <row r="3">
          <cell r="C3" t="str">
            <v>д.Кундашлы, ул.Ленина, 20</v>
          </cell>
        </row>
        <row r="8">
          <cell r="C8">
            <v>6</v>
          </cell>
        </row>
        <row r="9">
          <cell r="C9">
            <v>42479</v>
          </cell>
        </row>
        <row r="11">
          <cell r="C11">
            <v>42479</v>
          </cell>
        </row>
        <row r="12">
          <cell r="C12">
            <v>42506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11</v>
          </cell>
        </row>
        <row r="3">
          <cell r="C3" t="str">
            <v>д.Чурапаново, ул.Коммунистическая, 3</v>
          </cell>
        </row>
        <row r="8">
          <cell r="C8">
            <v>6</v>
          </cell>
        </row>
        <row r="9">
          <cell r="C9">
            <v>42480</v>
          </cell>
        </row>
        <row r="11">
          <cell r="C11">
            <v>42480</v>
          </cell>
        </row>
        <row r="12">
          <cell r="C12">
            <v>42506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topLeftCell="A53" zoomScale="110" zoomScaleNormal="110" workbookViewId="0">
      <selection activeCell="K54" sqref="K54"/>
    </sheetView>
  </sheetViews>
  <sheetFormatPr defaultRowHeight="15"/>
  <cols>
    <col min="1" max="1" width="5.5703125" customWidth="1"/>
    <col min="2" max="2" width="17" customWidth="1"/>
    <col min="3" max="3" width="15.85546875" customWidth="1"/>
    <col min="4" max="4" width="9.140625" customWidth="1"/>
    <col min="5" max="5" width="8.42578125" customWidth="1"/>
    <col min="6" max="6" width="2.5703125" customWidth="1"/>
    <col min="7" max="7" width="10.42578125" customWidth="1"/>
    <col min="9" max="9" width="1.5703125" customWidth="1"/>
    <col min="10" max="10" width="9.42578125" customWidth="1"/>
    <col min="11" max="11" width="9.7109375" customWidth="1"/>
    <col min="12" max="12" width="10" customWidth="1"/>
    <col min="13" max="13" width="13.28515625" customWidth="1"/>
  </cols>
  <sheetData>
    <row r="1" spans="1:1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customHeight="1" thickTop="1" thickBot="1">
      <c r="A5" s="19" t="s">
        <v>0</v>
      </c>
      <c r="B5" s="21" t="s">
        <v>1</v>
      </c>
      <c r="C5" s="21" t="s">
        <v>11</v>
      </c>
      <c r="D5" s="23"/>
      <c r="E5" s="23"/>
      <c r="F5" s="23"/>
      <c r="G5" s="23"/>
      <c r="H5" s="23"/>
      <c r="I5" s="23"/>
      <c r="J5" s="23"/>
      <c r="K5" s="21" t="s">
        <v>2</v>
      </c>
      <c r="L5" s="21" t="s">
        <v>3</v>
      </c>
      <c r="M5" s="14" t="s">
        <v>4</v>
      </c>
    </row>
    <row r="6" spans="1:13" ht="16.5" thickTop="1" thickBot="1">
      <c r="A6" s="19"/>
      <c r="B6" s="21"/>
      <c r="C6" s="21"/>
      <c r="D6" s="23"/>
      <c r="E6" s="23"/>
      <c r="F6" s="23"/>
      <c r="G6" s="23"/>
      <c r="H6" s="23"/>
      <c r="I6" s="23"/>
      <c r="J6" s="23"/>
      <c r="K6" s="21"/>
      <c r="L6" s="21"/>
      <c r="M6" s="14"/>
    </row>
    <row r="7" spans="1:13" ht="16.5" customHeight="1" thickTop="1" thickBot="1">
      <c r="A7" s="19"/>
      <c r="B7" s="21"/>
      <c r="C7" s="21"/>
      <c r="D7" s="16" t="s">
        <v>5</v>
      </c>
      <c r="E7" s="16" t="s">
        <v>6</v>
      </c>
      <c r="F7" s="16"/>
      <c r="G7" s="16" t="s">
        <v>7</v>
      </c>
      <c r="H7" s="16" t="s">
        <v>8</v>
      </c>
      <c r="I7" s="16"/>
      <c r="J7" s="16" t="s">
        <v>9</v>
      </c>
      <c r="K7" s="21"/>
      <c r="L7" s="21"/>
      <c r="M7" s="14"/>
    </row>
    <row r="8" spans="1:13" ht="16.5" thickTop="1" thickBot="1">
      <c r="A8" s="19"/>
      <c r="B8" s="21"/>
      <c r="C8" s="21"/>
      <c r="D8" s="16"/>
      <c r="E8" s="16"/>
      <c r="F8" s="16"/>
      <c r="G8" s="16"/>
      <c r="H8" s="16"/>
      <c r="I8" s="16"/>
      <c r="J8" s="16"/>
      <c r="K8" s="21"/>
      <c r="L8" s="21"/>
      <c r="M8" s="14"/>
    </row>
    <row r="9" spans="1:13" ht="16.5" thickTop="1" thickBot="1">
      <c r="A9" s="19"/>
      <c r="B9" s="21"/>
      <c r="C9" s="21"/>
      <c r="D9" s="16"/>
      <c r="E9" s="16"/>
      <c r="F9" s="16"/>
      <c r="G9" s="16"/>
      <c r="H9" s="16"/>
      <c r="I9" s="16"/>
      <c r="J9" s="16"/>
      <c r="K9" s="21"/>
      <c r="L9" s="21"/>
      <c r="M9" s="14"/>
    </row>
    <row r="10" spans="1:13" ht="16.5" thickTop="1" thickBot="1">
      <c r="A10" s="19"/>
      <c r="B10" s="21"/>
      <c r="C10" s="21"/>
      <c r="D10" s="16"/>
      <c r="E10" s="16"/>
      <c r="F10" s="16"/>
      <c r="G10" s="16"/>
      <c r="H10" s="16"/>
      <c r="I10" s="16"/>
      <c r="J10" s="16"/>
      <c r="K10" s="21"/>
      <c r="L10" s="21"/>
      <c r="M10" s="14"/>
    </row>
    <row r="11" spans="1:13" ht="16.5" thickTop="1" thickBot="1">
      <c r="A11" s="19"/>
      <c r="B11" s="21"/>
      <c r="C11" s="21"/>
      <c r="D11" s="16"/>
      <c r="E11" s="16"/>
      <c r="F11" s="16"/>
      <c r="G11" s="16"/>
      <c r="H11" s="16"/>
      <c r="I11" s="16"/>
      <c r="J11" s="16"/>
      <c r="K11" s="21"/>
      <c r="L11" s="21"/>
      <c r="M11" s="14"/>
    </row>
    <row r="12" spans="1:13" ht="16.5" thickTop="1" thickBot="1">
      <c r="A12" s="19"/>
      <c r="B12" s="21"/>
      <c r="C12" s="21"/>
      <c r="D12" s="16"/>
      <c r="E12" s="16"/>
      <c r="F12" s="16"/>
      <c r="G12" s="16"/>
      <c r="H12" s="16"/>
      <c r="I12" s="16"/>
      <c r="J12" s="16"/>
      <c r="K12" s="21"/>
      <c r="L12" s="21"/>
      <c r="M12" s="14"/>
    </row>
    <row r="13" spans="1:13" ht="2.25" customHeight="1" thickTop="1">
      <c r="A13" s="19"/>
      <c r="B13" s="21"/>
      <c r="C13" s="21"/>
      <c r="D13" s="16"/>
      <c r="E13" s="16"/>
      <c r="F13" s="16"/>
      <c r="G13" s="16"/>
      <c r="H13" s="16"/>
      <c r="I13" s="16"/>
      <c r="J13" s="16"/>
      <c r="K13" s="21"/>
      <c r="L13" s="21"/>
      <c r="M13" s="14"/>
    </row>
    <row r="14" spans="1:13" ht="6.75" hidden="1" customHeight="1" thickTop="1">
      <c r="A14" s="19"/>
      <c r="B14" s="21"/>
      <c r="C14" s="21"/>
      <c r="D14" s="16"/>
      <c r="E14" s="16"/>
      <c r="F14" s="16"/>
      <c r="G14" s="16"/>
      <c r="H14" s="16"/>
      <c r="I14" s="16"/>
      <c r="J14" s="16"/>
      <c r="K14" s="21"/>
      <c r="L14" s="21"/>
      <c r="M14" s="14"/>
    </row>
    <row r="15" spans="1:13" ht="15.75" hidden="1" customHeight="1" thickTop="1">
      <c r="A15" s="19"/>
      <c r="B15" s="21"/>
      <c r="C15" s="21"/>
      <c r="D15" s="16"/>
      <c r="E15" s="16"/>
      <c r="F15" s="16"/>
      <c r="G15" s="16"/>
      <c r="H15" s="16"/>
      <c r="I15" s="16"/>
      <c r="J15" s="16"/>
      <c r="K15" s="21"/>
      <c r="L15" s="21"/>
      <c r="M15" s="14"/>
    </row>
    <row r="16" spans="1:13" ht="15.75" hidden="1" customHeight="1" thickTop="1">
      <c r="A16" s="20"/>
      <c r="B16" s="22"/>
      <c r="C16" s="22"/>
      <c r="D16" s="17"/>
      <c r="E16" s="17"/>
      <c r="F16" s="17"/>
      <c r="G16" s="17"/>
      <c r="H16" s="17"/>
      <c r="I16" s="17"/>
      <c r="J16" s="17"/>
      <c r="K16" s="22"/>
      <c r="L16" s="22"/>
      <c r="M16" s="15"/>
    </row>
    <row r="17" spans="1:13" ht="34.5" customHeight="1">
      <c r="A17" s="3">
        <v>1</v>
      </c>
      <c r="B17" s="5" t="s">
        <v>10</v>
      </c>
      <c r="C17" s="11" t="str">
        <f>[2]Данные!$C$3</f>
        <v>д.Начарово, ул.Озерная, 20</v>
      </c>
      <c r="D17" s="6">
        <f>[2]Данные!$C$2</f>
        <v>3</v>
      </c>
      <c r="E17" s="12">
        <f>[2]Данные!$C$9</f>
        <v>42429</v>
      </c>
      <c r="F17" s="13"/>
      <c r="G17" s="10">
        <f>[2]Данные!$C$11</f>
        <v>42429</v>
      </c>
      <c r="H17" s="12">
        <f>[2]Данные!$C$12</f>
        <v>42461</v>
      </c>
      <c r="I17" s="13"/>
      <c r="J17" s="6">
        <f>[2]Данные!$C$8</f>
        <v>6</v>
      </c>
      <c r="K17" s="7">
        <v>4</v>
      </c>
      <c r="L17" s="4"/>
      <c r="M17" s="8"/>
    </row>
    <row r="18" spans="1:13" ht="34.5" customHeight="1">
      <c r="A18" s="3">
        <f>A17+1</f>
        <v>2</v>
      </c>
      <c r="B18" s="5" t="s">
        <v>10</v>
      </c>
      <c r="C18" s="11" t="str">
        <f>[3]Данные!$C$3</f>
        <v>с.Старобалтачево, ул.Третья, 27</v>
      </c>
      <c r="D18" s="6">
        <f>[3]Данные!$C$2</f>
        <v>4</v>
      </c>
      <c r="E18" s="12">
        <f>[3]Данные!$C$9</f>
        <v>42433</v>
      </c>
      <c r="F18" s="13"/>
      <c r="G18" s="10">
        <f>[3]Данные!$C$11</f>
        <v>42433</v>
      </c>
      <c r="H18" s="12">
        <f>[3]Данные!$C$12</f>
        <v>42482</v>
      </c>
      <c r="I18" s="13"/>
      <c r="J18" s="6">
        <f>[3]Данные!$C$8</f>
        <v>6</v>
      </c>
      <c r="K18" s="7">
        <v>4</v>
      </c>
      <c r="L18" s="4"/>
      <c r="M18" s="8"/>
    </row>
    <row r="19" spans="1:13" ht="34.5" customHeight="1">
      <c r="A19" s="3">
        <f t="shared" ref="A19:A55" si="0">A18+1</f>
        <v>3</v>
      </c>
      <c r="B19" s="5" t="s">
        <v>10</v>
      </c>
      <c r="C19" s="11" t="str">
        <f>[4]Данные!$C$3</f>
        <v>с.Старобалтачево, ул.Южная, 1/2</v>
      </c>
      <c r="D19" s="6">
        <f>[4]Данные!$C$2</f>
        <v>5</v>
      </c>
      <c r="E19" s="12">
        <f>[4]Данные!$C$9</f>
        <v>42438</v>
      </c>
      <c r="F19" s="13"/>
      <c r="G19" s="10">
        <f>[4]Данные!$C$11</f>
        <v>42438</v>
      </c>
      <c r="H19" s="12">
        <f>[4]Данные!$C$12</f>
        <v>42482</v>
      </c>
      <c r="I19" s="13"/>
      <c r="J19" s="6">
        <f>[4]Данные!$C$8</f>
        <v>6</v>
      </c>
      <c r="K19" s="7">
        <v>4</v>
      </c>
      <c r="L19" s="4"/>
      <c r="M19" s="8"/>
    </row>
    <row r="20" spans="1:13" ht="34.5" customHeight="1">
      <c r="A20" s="3">
        <f t="shared" si="0"/>
        <v>4</v>
      </c>
      <c r="B20" s="5" t="s">
        <v>10</v>
      </c>
      <c r="C20" s="11" t="str">
        <f>[1]Данные!$C$3</f>
        <v>д.Уразаево, ул.Фрунзе, 2А</v>
      </c>
      <c r="D20" s="6">
        <f>[4]Данные!$C$2</f>
        <v>5</v>
      </c>
      <c r="E20" s="12">
        <f>[4]Данные!$C$9</f>
        <v>42438</v>
      </c>
      <c r="F20" s="13"/>
      <c r="G20" s="10">
        <f>[4]Данные!$C$11</f>
        <v>42438</v>
      </c>
      <c r="H20" s="12">
        <f>[4]Данные!$C$12</f>
        <v>42482</v>
      </c>
      <c r="I20" s="13"/>
      <c r="J20" s="6">
        <f>[4]Данные!$C$8</f>
        <v>6</v>
      </c>
      <c r="K20" s="7">
        <v>4</v>
      </c>
      <c r="L20" s="4"/>
      <c r="M20" s="8"/>
    </row>
    <row r="21" spans="1:13" ht="34.5" customHeight="1">
      <c r="A21" s="3">
        <f t="shared" si="0"/>
        <v>5</v>
      </c>
      <c r="B21" s="5" t="s">
        <v>10</v>
      </c>
      <c r="C21" s="11" t="str">
        <f>[5]Данные!$C$3</f>
        <v>д.Верхнеиванаево, ул.Центральная, 36а</v>
      </c>
      <c r="D21" s="6">
        <f>[5]Данные!$C$2</f>
        <v>6</v>
      </c>
      <c r="E21" s="12">
        <f>[5]Данные!$C$9</f>
        <v>42447</v>
      </c>
      <c r="F21" s="13"/>
      <c r="G21" s="10">
        <f>[5]Данные!$C$11</f>
        <v>42447</v>
      </c>
      <c r="H21" s="12">
        <f>[5]Данные!$C$12</f>
        <v>42481</v>
      </c>
      <c r="I21" s="13"/>
      <c r="J21" s="6">
        <f>[5]Данные!$C$8</f>
        <v>15</v>
      </c>
      <c r="K21" s="7">
        <v>4</v>
      </c>
      <c r="L21" s="4"/>
      <c r="M21" s="8"/>
    </row>
    <row r="22" spans="1:13" ht="34.5" customHeight="1">
      <c r="A22" s="3">
        <f t="shared" si="0"/>
        <v>6</v>
      </c>
      <c r="B22" s="5" t="s">
        <v>10</v>
      </c>
      <c r="C22" s="11" t="str">
        <f>[6]Данные!$C$3</f>
        <v>с.Старобалтачево, ул.Заречная, 64</v>
      </c>
      <c r="D22" s="6">
        <f>[6]Данные!$C$2</f>
        <v>21</v>
      </c>
      <c r="E22" s="12">
        <f>[6]Данные!$C$9</f>
        <v>42508</v>
      </c>
      <c r="F22" s="13"/>
      <c r="G22" s="10">
        <f>[6]Данные!$C$11</f>
        <v>42508</v>
      </c>
      <c r="H22" s="12">
        <f>[6]Данные!$C$12</f>
        <v>42540</v>
      </c>
      <c r="I22" s="13"/>
      <c r="J22" s="6">
        <f>[6]Данные!$C$8</f>
        <v>14</v>
      </c>
      <c r="K22" s="7">
        <v>4</v>
      </c>
      <c r="L22" s="4"/>
      <c r="M22" s="8"/>
    </row>
    <row r="23" spans="1:13" ht="34.5" customHeight="1">
      <c r="A23" s="3">
        <f t="shared" si="0"/>
        <v>7</v>
      </c>
      <c r="B23" s="5" t="s">
        <v>10</v>
      </c>
      <c r="C23" s="11" t="str">
        <f>[7]Данные!$C$3</f>
        <v>с.Старобалтачево, ул.Кирова, д.88</v>
      </c>
      <c r="D23" s="6">
        <f>[7]Данные!$C$2</f>
        <v>9</v>
      </c>
      <c r="E23" s="12">
        <f>[7]Данные!$C$9</f>
        <v>42475</v>
      </c>
      <c r="F23" s="13"/>
      <c r="G23" s="10">
        <f>[7]Данные!$C$11</f>
        <v>42475</v>
      </c>
      <c r="H23" s="12">
        <f>[7]Данные!$C$12</f>
        <v>42506</v>
      </c>
      <c r="I23" s="13"/>
      <c r="J23" s="6">
        <f>[7]Данные!$C$8</f>
        <v>6</v>
      </c>
      <c r="K23" s="7">
        <v>4</v>
      </c>
      <c r="L23" s="4"/>
      <c r="M23" s="8"/>
    </row>
    <row r="24" spans="1:13" ht="34.5" customHeight="1">
      <c r="A24" s="3">
        <f t="shared" si="0"/>
        <v>8</v>
      </c>
      <c r="B24" s="5" t="s">
        <v>10</v>
      </c>
      <c r="C24" s="11" t="str">
        <f>[8]Данные!$C$3</f>
        <v>д.Кундашлы, ул.Ленина, 20</v>
      </c>
      <c r="D24" s="6">
        <f>[8]Данные!$C$2</f>
        <v>10</v>
      </c>
      <c r="E24" s="12">
        <f>[8]Данные!$C$9</f>
        <v>42479</v>
      </c>
      <c r="F24" s="13"/>
      <c r="G24" s="10">
        <f>[8]Данные!$C$11</f>
        <v>42479</v>
      </c>
      <c r="H24" s="12">
        <f>[8]Данные!$C$12</f>
        <v>42506</v>
      </c>
      <c r="I24" s="13"/>
      <c r="J24" s="6">
        <f>[8]Данные!$C$8</f>
        <v>6</v>
      </c>
      <c r="K24" s="7">
        <v>4</v>
      </c>
      <c r="L24" s="4"/>
      <c r="M24" s="8"/>
    </row>
    <row r="25" spans="1:13" ht="34.5" customHeight="1">
      <c r="A25" s="3">
        <f t="shared" si="0"/>
        <v>9</v>
      </c>
      <c r="B25" s="5" t="s">
        <v>10</v>
      </c>
      <c r="C25" s="11" t="str">
        <f>[9]Данные!$C$3</f>
        <v>д.Чурапаново, ул.Коммунистическая, 3</v>
      </c>
      <c r="D25" s="6">
        <f>[9]Данные!$C$2</f>
        <v>11</v>
      </c>
      <c r="E25" s="12">
        <f>[9]Данные!$C$9</f>
        <v>42480</v>
      </c>
      <c r="F25" s="13"/>
      <c r="G25" s="10">
        <f>[9]Данные!$C$11</f>
        <v>42480</v>
      </c>
      <c r="H25" s="12">
        <f>[9]Данные!$C$12</f>
        <v>42506</v>
      </c>
      <c r="I25" s="13"/>
      <c r="J25" s="6">
        <f>[9]Данные!$C$8</f>
        <v>6</v>
      </c>
      <c r="K25" s="7">
        <v>4</v>
      </c>
      <c r="L25" s="4"/>
      <c r="M25" s="9"/>
    </row>
    <row r="26" spans="1:13" ht="34.5" customHeight="1">
      <c r="A26" s="3">
        <f t="shared" si="0"/>
        <v>10</v>
      </c>
      <c r="B26" s="5" t="s">
        <v>10</v>
      </c>
      <c r="C26" s="11" t="str">
        <f>[10]Данные!$C$3</f>
        <v>д.Уразаево, Школьная, 16</v>
      </c>
      <c r="D26" s="6">
        <f>[10]Данные!$C$2</f>
        <v>12</v>
      </c>
      <c r="E26" s="12">
        <f>[10]Данные!$C$9</f>
        <v>42487</v>
      </c>
      <c r="F26" s="13"/>
      <c r="G26" s="10">
        <f>[10]Данные!$C$11</f>
        <v>42487</v>
      </c>
      <c r="H26" s="12">
        <f>[10]Данные!$C$12</f>
        <v>42506</v>
      </c>
      <c r="I26" s="13"/>
      <c r="J26" s="6">
        <f>[10]Данные!$C$8</f>
        <v>6</v>
      </c>
      <c r="K26" s="7">
        <v>4</v>
      </c>
      <c r="L26" s="4"/>
      <c r="M26" s="8"/>
    </row>
    <row r="27" spans="1:13" ht="34.5" customHeight="1">
      <c r="A27" s="3">
        <f t="shared" si="0"/>
        <v>11</v>
      </c>
      <c r="B27" s="5" t="s">
        <v>10</v>
      </c>
      <c r="C27" s="11" t="str">
        <f>[11]Данные!$C$3</f>
        <v>д.Нижнекарышево, ул.Советская, 9а</v>
      </c>
      <c r="D27" s="6">
        <f>[11]Данные!$C$2</f>
        <v>13</v>
      </c>
      <c r="E27" s="12">
        <f>[11]Данные!$C$9</f>
        <v>42494</v>
      </c>
      <c r="F27" s="13"/>
      <c r="G27" s="10">
        <f>[11]Данные!$C$11</f>
        <v>42494</v>
      </c>
      <c r="H27" s="12">
        <f>[11]Данные!$C$12</f>
        <v>42506</v>
      </c>
      <c r="I27" s="13"/>
      <c r="J27" s="6">
        <f>[11]Данные!$C$8</f>
        <v>6</v>
      </c>
      <c r="K27" s="7">
        <v>4</v>
      </c>
      <c r="L27" s="4"/>
      <c r="M27" s="8"/>
    </row>
    <row r="28" spans="1:13" ht="34.5" customHeight="1">
      <c r="A28" s="3">
        <f t="shared" si="0"/>
        <v>12</v>
      </c>
      <c r="B28" s="5" t="s">
        <v>10</v>
      </c>
      <c r="C28" s="11" t="str">
        <f>[12]Данные!$C$3</f>
        <v>с.Старобалтачево, ул.Озерная, 10</v>
      </c>
      <c r="D28" s="6">
        <f>[12]Данные!$C$2</f>
        <v>14</v>
      </c>
      <c r="E28" s="12">
        <f>[12]Данные!$C$9</f>
        <v>42494</v>
      </c>
      <c r="F28" s="13"/>
      <c r="G28" s="10">
        <f>[12]Данные!$C$11</f>
        <v>42494</v>
      </c>
      <c r="H28" s="12">
        <f>[12]Данные!$C$12</f>
        <v>42537</v>
      </c>
      <c r="I28" s="13"/>
      <c r="J28" s="6">
        <f>[12]Данные!$C$8</f>
        <v>6</v>
      </c>
      <c r="K28" s="7">
        <v>4</v>
      </c>
      <c r="L28" s="4"/>
      <c r="M28" s="8"/>
    </row>
    <row r="29" spans="1:13" ht="34.5" customHeight="1">
      <c r="A29" s="3">
        <f t="shared" si="0"/>
        <v>13</v>
      </c>
      <c r="B29" s="5" t="s">
        <v>10</v>
      </c>
      <c r="C29" s="11" t="str">
        <f>[13]Данные!$C$3</f>
        <v>с.Старобалтачево, ул.Свободы, 65</v>
      </c>
      <c r="D29" s="6">
        <f>[13]Данные!$C$2</f>
        <v>15</v>
      </c>
      <c r="E29" s="12">
        <f>[13]Данные!$C$9</f>
        <v>42500</v>
      </c>
      <c r="F29" s="13"/>
      <c r="G29" s="10">
        <f>[13]Данные!$C$11</f>
        <v>42500</v>
      </c>
      <c r="H29" s="12">
        <f>[13]Данные!$C$12</f>
        <v>42543</v>
      </c>
      <c r="I29" s="13"/>
      <c r="J29" s="6">
        <f>[13]Данные!$C$8</f>
        <v>6</v>
      </c>
      <c r="K29" s="7">
        <v>4</v>
      </c>
      <c r="L29" s="4"/>
      <c r="M29" s="8"/>
    </row>
    <row r="30" spans="1:13" ht="34.5" customHeight="1">
      <c r="A30" s="3">
        <f t="shared" si="0"/>
        <v>14</v>
      </c>
      <c r="B30" s="5" t="s">
        <v>10</v>
      </c>
      <c r="C30" s="11" t="str">
        <f>[14]Данные!$C$3</f>
        <v>с.Старобалтачево, ул.Лесная, 66</v>
      </c>
      <c r="D30" s="6">
        <f>[14]Данные!$C$2</f>
        <v>16</v>
      </c>
      <c r="E30" s="12">
        <f>[14]Данные!$C$9</f>
        <v>42501</v>
      </c>
      <c r="F30" s="13"/>
      <c r="G30" s="10">
        <f>[14]Данные!$C$11</f>
        <v>42501</v>
      </c>
      <c r="H30" s="12">
        <f>[14]Данные!$C$12</f>
        <v>42544</v>
      </c>
      <c r="I30" s="13"/>
      <c r="J30" s="6">
        <f>[14]Данные!$C$8</f>
        <v>6</v>
      </c>
      <c r="K30" s="7">
        <v>4</v>
      </c>
      <c r="L30" s="4"/>
      <c r="M30" s="8"/>
    </row>
    <row r="31" spans="1:13" ht="34.5" customHeight="1">
      <c r="A31" s="3">
        <f t="shared" si="0"/>
        <v>15</v>
      </c>
      <c r="B31" s="5" t="s">
        <v>10</v>
      </c>
      <c r="C31" s="11" t="str">
        <f>[15]Данные!$C$3</f>
        <v>с.Старобалтачево, ул.Победы, 22</v>
      </c>
      <c r="D31" s="6">
        <f>[15]Данные!$C$2</f>
        <v>17</v>
      </c>
      <c r="E31" s="12">
        <f>[15]Данные!$C$9</f>
        <v>42501</v>
      </c>
      <c r="F31" s="13"/>
      <c r="G31" s="10">
        <f>[15]Данные!$C$11</f>
        <v>42501</v>
      </c>
      <c r="H31" s="12">
        <f>[15]Данные!$C$12</f>
        <v>42544</v>
      </c>
      <c r="I31" s="13"/>
      <c r="J31" s="6">
        <f>[15]Данные!$C$8</f>
        <v>6</v>
      </c>
      <c r="K31" s="7">
        <v>4</v>
      </c>
      <c r="L31" s="4"/>
      <c r="M31" s="8"/>
    </row>
    <row r="32" spans="1:13" ht="34.5" customHeight="1">
      <c r="A32" s="3">
        <f t="shared" si="0"/>
        <v>16</v>
      </c>
      <c r="B32" s="5" t="s">
        <v>10</v>
      </c>
      <c r="C32" s="11" t="str">
        <f>[16]Данные!$C$3</f>
        <v>с.Старобалтачево, ул.Победы, 49</v>
      </c>
      <c r="D32" s="6">
        <f>[16]Данные!$C$2</f>
        <v>18</v>
      </c>
      <c r="E32" s="12">
        <f>[16]Данные!$C$9</f>
        <v>42501</v>
      </c>
      <c r="F32" s="13"/>
      <c r="G32" s="10">
        <f>[16]Данные!$C$11</f>
        <v>42501</v>
      </c>
      <c r="H32" s="12">
        <f>[16]Данные!$C$12</f>
        <v>42544</v>
      </c>
      <c r="I32" s="13"/>
      <c r="J32" s="6">
        <f>[16]Данные!$C$8</f>
        <v>6</v>
      </c>
      <c r="K32" s="7">
        <v>4</v>
      </c>
      <c r="L32" s="4"/>
      <c r="M32" s="8"/>
    </row>
    <row r="33" spans="1:13" ht="34.5" customHeight="1">
      <c r="A33" s="3">
        <f t="shared" si="0"/>
        <v>17</v>
      </c>
      <c r="B33" s="5" t="s">
        <v>10</v>
      </c>
      <c r="C33" s="11" t="str">
        <f>[17]Данные!$C$3</f>
        <v>с.Старобалтачево, ул.Лесная, 2</v>
      </c>
      <c r="D33" s="6">
        <f>[17]Данные!$C$2</f>
        <v>19</v>
      </c>
      <c r="E33" s="12">
        <f>[17]Данные!$C$9</f>
        <v>42502</v>
      </c>
      <c r="F33" s="13"/>
      <c r="G33" s="10">
        <f>[17]Данные!$C$11</f>
        <v>42502</v>
      </c>
      <c r="H33" s="12">
        <f>[17]Данные!$C$12</f>
        <v>42544</v>
      </c>
      <c r="I33" s="13"/>
      <c r="J33" s="6">
        <f>[17]Данные!$C$8</f>
        <v>14</v>
      </c>
      <c r="K33" s="7">
        <v>4</v>
      </c>
      <c r="L33" s="4"/>
      <c r="M33" s="8"/>
    </row>
    <row r="34" spans="1:13" ht="34.5" customHeight="1">
      <c r="A34" s="3">
        <f t="shared" si="0"/>
        <v>18</v>
      </c>
      <c r="B34" s="5" t="s">
        <v>10</v>
      </c>
      <c r="C34" s="11" t="str">
        <f>[18]Данные!$C$3</f>
        <v>с.Старобалтачево, ул.Малая, 62</v>
      </c>
      <c r="D34" s="6">
        <f>[18]Данные!$C$2</f>
        <v>20</v>
      </c>
      <c r="E34" s="12">
        <f>[18]Данные!$C$9</f>
        <v>42507</v>
      </c>
      <c r="F34" s="13"/>
      <c r="G34" s="10">
        <f>[18]Данные!$C$11</f>
        <v>42507</v>
      </c>
      <c r="H34" s="12">
        <f>[18]Данные!$C$12</f>
        <v>42539</v>
      </c>
      <c r="I34" s="13"/>
      <c r="J34" s="6">
        <f>[18]Данные!$C$8</f>
        <v>14</v>
      </c>
      <c r="K34" s="7">
        <v>4</v>
      </c>
      <c r="L34" s="4"/>
      <c r="M34" s="8"/>
    </row>
    <row r="35" spans="1:13" ht="34.5" customHeight="1">
      <c r="A35" s="3">
        <f t="shared" si="0"/>
        <v>19</v>
      </c>
      <c r="B35" s="5" t="s">
        <v>10</v>
      </c>
      <c r="C35" s="11" t="str">
        <f>[19]Данные!$C$3</f>
        <v>с.Старобалтачево, ул.Заречная, 64</v>
      </c>
      <c r="D35" s="6">
        <f>[19]Данные!$C$2</f>
        <v>21</v>
      </c>
      <c r="E35" s="12">
        <f>[19]Данные!$C$9</f>
        <v>42508</v>
      </c>
      <c r="F35" s="13"/>
      <c r="G35" s="10">
        <f>[19]Данные!$C$11</f>
        <v>42508</v>
      </c>
      <c r="H35" s="12">
        <f>[19]Данные!$C$12</f>
        <v>42540</v>
      </c>
      <c r="I35" s="13"/>
      <c r="J35" s="6">
        <f>[19]Данные!$C$8</f>
        <v>14</v>
      </c>
      <c r="K35" s="7">
        <v>4</v>
      </c>
      <c r="L35" s="4"/>
      <c r="M35" s="8"/>
    </row>
    <row r="36" spans="1:13" ht="34.5" customHeight="1">
      <c r="A36" s="3">
        <f t="shared" si="0"/>
        <v>20</v>
      </c>
      <c r="B36" s="5" t="s">
        <v>10</v>
      </c>
      <c r="C36" s="11" t="str">
        <f>[20]Данные!$C$3</f>
        <v>с.Старобалтачево, ул. Вторая, 41</v>
      </c>
      <c r="D36" s="6">
        <f>[20]Данные!$C$2</f>
        <v>22</v>
      </c>
      <c r="E36" s="12">
        <f>[20]Данные!$C$9</f>
        <v>42508</v>
      </c>
      <c r="F36" s="13"/>
      <c r="G36" s="10">
        <f>[20]Данные!$C$11</f>
        <v>42508</v>
      </c>
      <c r="H36" s="12">
        <f>[20]Данные!$C$12</f>
        <v>42539</v>
      </c>
      <c r="I36" s="13"/>
      <c r="J36" s="6">
        <f>[20]Данные!$C$8</f>
        <v>6</v>
      </c>
      <c r="K36" s="7">
        <v>4</v>
      </c>
      <c r="L36" s="4"/>
      <c r="M36" s="8"/>
    </row>
    <row r="37" spans="1:13" ht="34.5" customHeight="1">
      <c r="A37" s="3">
        <f t="shared" si="0"/>
        <v>21</v>
      </c>
      <c r="B37" s="5" t="s">
        <v>10</v>
      </c>
      <c r="C37" s="11" t="str">
        <f>[21]Данные!$C$3</f>
        <v>с.Старобалтачево, ул. Луговая, 68</v>
      </c>
      <c r="D37" s="6">
        <f>[21]Данные!$C$2</f>
        <v>23</v>
      </c>
      <c r="E37" s="12">
        <f>[21]Данные!$C$9</f>
        <v>42508</v>
      </c>
      <c r="F37" s="13"/>
      <c r="G37" s="10">
        <f>[21]Данные!$C$11</f>
        <v>42508</v>
      </c>
      <c r="H37" s="12">
        <f>[21]Данные!$C$12</f>
        <v>42539</v>
      </c>
      <c r="I37" s="13"/>
      <c r="J37" s="6">
        <f>[21]Данные!$C$8</f>
        <v>6</v>
      </c>
      <c r="K37" s="7">
        <v>4</v>
      </c>
      <c r="L37" s="4"/>
      <c r="M37" s="8"/>
    </row>
    <row r="38" spans="1:13" ht="34.5" customHeight="1">
      <c r="A38" s="3">
        <f t="shared" si="0"/>
        <v>22</v>
      </c>
      <c r="B38" s="5" t="s">
        <v>10</v>
      </c>
      <c r="C38" s="11" t="str">
        <f>[22]Данные!$C$3</f>
        <v>д. Староякшеево, ул. Южная,20А</v>
      </c>
      <c r="D38" s="6">
        <f>[22]Данные!$C$2</f>
        <v>24</v>
      </c>
      <c r="E38" s="12">
        <f>[22]Данные!$C$9</f>
        <v>42508</v>
      </c>
      <c r="F38" s="13"/>
      <c r="G38" s="10">
        <f>[22]Данные!$C$11</f>
        <v>42508</v>
      </c>
      <c r="H38" s="12">
        <f>[22]Данные!$C$12</f>
        <v>42539</v>
      </c>
      <c r="I38" s="13"/>
      <c r="J38" s="6">
        <f>[22]Данные!$C$8</f>
        <v>14</v>
      </c>
      <c r="K38" s="7">
        <v>4</v>
      </c>
      <c r="L38" s="4"/>
      <c r="M38" s="8"/>
    </row>
    <row r="39" spans="1:13" ht="34.5" customHeight="1">
      <c r="A39" s="3">
        <f t="shared" si="0"/>
        <v>23</v>
      </c>
      <c r="B39" s="5" t="s">
        <v>10</v>
      </c>
      <c r="C39" s="11" t="str">
        <f>[23]Данные!$C$3</f>
        <v>с. Старобалтачево, ул.Дружбы Народов, 21</v>
      </c>
      <c r="D39" s="6">
        <f>[23]Данные!$C$2</f>
        <v>25</v>
      </c>
      <c r="E39" s="12">
        <f>[23]Данные!$C$9</f>
        <v>42510</v>
      </c>
      <c r="F39" s="13"/>
      <c r="G39" s="10">
        <f>[23]Данные!$C$11</f>
        <v>42510</v>
      </c>
      <c r="H39" s="12">
        <f>[23]Данные!$C$12</f>
        <v>42541</v>
      </c>
      <c r="I39" s="13"/>
      <c r="J39" s="6">
        <f>[23]Данные!$C$8</f>
        <v>14</v>
      </c>
      <c r="K39" s="7">
        <v>4</v>
      </c>
      <c r="L39" s="4"/>
      <c r="M39" s="8"/>
    </row>
    <row r="40" spans="1:13" ht="34.5" customHeight="1">
      <c r="A40" s="3">
        <f t="shared" si="0"/>
        <v>24</v>
      </c>
      <c r="B40" s="5" t="s">
        <v>10</v>
      </c>
      <c r="C40" s="11" t="str">
        <f>[24]Данные!$C$3</f>
        <v>д.Норкино, ул.Молодежная, 13</v>
      </c>
      <c r="D40" s="6">
        <f>[24]Данные!$C$2</f>
        <v>26</v>
      </c>
      <c r="E40" s="12">
        <f>[24]Данные!$C$9</f>
        <v>42513</v>
      </c>
      <c r="F40" s="13"/>
      <c r="G40" s="10">
        <f>[24]Данные!$C$11</f>
        <v>42513</v>
      </c>
      <c r="H40" s="12">
        <f>[24]Данные!$C$12</f>
        <v>42541</v>
      </c>
      <c r="I40" s="13"/>
      <c r="J40" s="6">
        <f>[24]Данные!$C$8</f>
        <v>14</v>
      </c>
      <c r="K40" s="7">
        <v>4</v>
      </c>
      <c r="L40" s="4"/>
      <c r="M40" s="8"/>
    </row>
    <row r="41" spans="1:13" ht="34.5" customHeight="1">
      <c r="A41" s="3">
        <f t="shared" si="0"/>
        <v>25</v>
      </c>
      <c r="B41" s="5" t="s">
        <v>10</v>
      </c>
      <c r="C41" s="11" t="str">
        <f>[25]Данные!$C$3</f>
        <v>д.Тутагачево, ул.Крупской, 16</v>
      </c>
      <c r="D41" s="6">
        <f>[25]Данные!$C$2</f>
        <v>27</v>
      </c>
      <c r="E41" s="12">
        <f>[25]Данные!$C$9</f>
        <v>42515</v>
      </c>
      <c r="F41" s="13"/>
      <c r="G41" s="10">
        <f>[25]Данные!$C$11</f>
        <v>42515</v>
      </c>
      <c r="H41" s="12">
        <f>[25]Данные!$C$12</f>
        <v>42545</v>
      </c>
      <c r="I41" s="13"/>
      <c r="J41" s="6">
        <f>[25]Данные!$C$8</f>
        <v>14</v>
      </c>
      <c r="K41" s="7">
        <v>4</v>
      </c>
      <c r="L41" s="4"/>
      <c r="M41" s="8"/>
    </row>
    <row r="42" spans="1:13" ht="34.5" customHeight="1">
      <c r="A42" s="3">
        <f t="shared" si="0"/>
        <v>26</v>
      </c>
      <c r="B42" s="5" t="s">
        <v>10</v>
      </c>
      <c r="C42" s="11" t="str">
        <f>[26]Данные!$C$3</f>
        <v>д.Ташлы Елга, ул.Центральная, 25А</v>
      </c>
      <c r="D42" s="6">
        <f>[26]Данные!$C$2</f>
        <v>28</v>
      </c>
      <c r="E42" s="12">
        <f>[26]Данные!$C$9</f>
        <v>42516</v>
      </c>
      <c r="F42" s="13"/>
      <c r="G42" s="10">
        <f>[26]Данные!$C$11</f>
        <v>42516</v>
      </c>
      <c r="H42" s="12">
        <f>[26]Данные!$C$12</f>
        <v>42545</v>
      </c>
      <c r="I42" s="13"/>
      <c r="J42" s="6">
        <f>[26]Данные!$C$8</f>
        <v>14</v>
      </c>
      <c r="K42" s="7">
        <v>4</v>
      </c>
      <c r="L42" s="4"/>
      <c r="M42" s="8"/>
    </row>
    <row r="43" spans="1:13" ht="34.5" customHeight="1">
      <c r="A43" s="3">
        <f t="shared" si="0"/>
        <v>27</v>
      </c>
      <c r="B43" s="5" t="s">
        <v>10</v>
      </c>
      <c r="C43" s="11" t="str">
        <f>[27]Данные!$C$3</f>
        <v>с.Старобалтачево, ул.Свободы, 41</v>
      </c>
      <c r="D43" s="6">
        <f>[27]Данные!$C$2</f>
        <v>29</v>
      </c>
      <c r="E43" s="12">
        <f>[27]Данные!$C$9</f>
        <v>42516</v>
      </c>
      <c r="F43" s="13"/>
      <c r="G43" s="10">
        <f>[27]Данные!$C$11</f>
        <v>42516</v>
      </c>
      <c r="H43" s="12">
        <f>[27]Данные!$C$12</f>
        <v>42545</v>
      </c>
      <c r="I43" s="13"/>
      <c r="J43" s="6">
        <f>[27]Данные!$C$8</f>
        <v>14</v>
      </c>
      <c r="K43" s="7">
        <v>4</v>
      </c>
      <c r="L43" s="4"/>
      <c r="M43" s="8"/>
    </row>
    <row r="44" spans="1:13" ht="34.5" customHeight="1">
      <c r="A44" s="3">
        <f t="shared" si="0"/>
        <v>28</v>
      </c>
      <c r="B44" s="5" t="s">
        <v>10</v>
      </c>
      <c r="C44" s="11" t="str">
        <f>[28]Данные!$C$3</f>
        <v>с.Старобалтачево, ул.Дружбы Народов, 42</v>
      </c>
      <c r="D44" s="6">
        <f>[28]Данные!$C$2</f>
        <v>30</v>
      </c>
      <c r="E44" s="12">
        <f>[28]Данные!$C$9</f>
        <v>42527</v>
      </c>
      <c r="F44" s="13"/>
      <c r="G44" s="10">
        <f>[28]Данные!$C$11</f>
        <v>42527</v>
      </c>
      <c r="H44" s="12"/>
      <c r="I44" s="13"/>
      <c r="J44" s="6">
        <f>[28]Данные!$C$8</f>
        <v>14</v>
      </c>
      <c r="K44" s="7">
        <v>4</v>
      </c>
      <c r="L44" s="4"/>
      <c r="M44" s="8"/>
    </row>
    <row r="45" spans="1:13" ht="34.5" customHeight="1">
      <c r="A45" s="3">
        <f t="shared" si="0"/>
        <v>29</v>
      </c>
      <c r="B45" s="5" t="s">
        <v>10</v>
      </c>
      <c r="C45" s="11" t="str">
        <f>[29]Данные!$C$3</f>
        <v>д.Буляк, ул.Центральная, 19</v>
      </c>
      <c r="D45" s="6">
        <f>[29]Данные!$C$2</f>
        <v>31</v>
      </c>
      <c r="E45" s="12">
        <f>[29]Данные!$C$9</f>
        <v>42529</v>
      </c>
      <c r="F45" s="13"/>
      <c r="G45" s="10">
        <f>[29]Данные!$C$11</f>
        <v>42529</v>
      </c>
      <c r="H45" s="12"/>
      <c r="I45" s="13"/>
      <c r="J45" s="6">
        <f>[29]Данные!$C$8</f>
        <v>14</v>
      </c>
      <c r="K45" s="7">
        <v>4</v>
      </c>
      <c r="L45" s="4"/>
      <c r="M45" s="8"/>
    </row>
    <row r="46" spans="1:13" ht="34.5" customHeight="1">
      <c r="A46" s="3">
        <f t="shared" si="0"/>
        <v>30</v>
      </c>
      <c r="B46" s="5" t="s">
        <v>10</v>
      </c>
      <c r="C46" s="11" t="str">
        <f>[30]Данные!$C$3</f>
        <v>с.Старобалтачео, ул.М.Гареева, 81</v>
      </c>
      <c r="D46" s="6">
        <f>[30]Данные!$C$2</f>
        <v>32</v>
      </c>
      <c r="E46" s="12">
        <f>[30]Данные!$C$9</f>
        <v>42529</v>
      </c>
      <c r="F46" s="13"/>
      <c r="G46" s="10">
        <f>[30]Данные!$C$11</f>
        <v>42529</v>
      </c>
      <c r="H46" s="12"/>
      <c r="I46" s="13"/>
      <c r="J46" s="6">
        <f>[30]Данные!$C$8</f>
        <v>14</v>
      </c>
      <c r="K46" s="7">
        <v>4</v>
      </c>
      <c r="L46" s="4"/>
      <c r="M46" s="8"/>
    </row>
    <row r="47" spans="1:13" ht="34.5" customHeight="1">
      <c r="A47" s="3">
        <f t="shared" si="0"/>
        <v>31</v>
      </c>
      <c r="B47" s="5" t="s">
        <v>10</v>
      </c>
      <c r="C47" s="11" t="str">
        <f>[31]Данные!$C$3</f>
        <v>д.Староякшеево, ул.Центральная, 2А</v>
      </c>
      <c r="D47" s="6">
        <f>[31]Данные!$C$2</f>
        <v>33</v>
      </c>
      <c r="E47" s="12">
        <f>[31]Данные!$C$9</f>
        <v>42530</v>
      </c>
      <c r="F47" s="13"/>
      <c r="G47" s="10">
        <f>[31]Данные!$C$11</f>
        <v>42530</v>
      </c>
      <c r="H47" s="12"/>
      <c r="I47" s="13"/>
      <c r="J47" s="6">
        <f>[31]Данные!$C$8</f>
        <v>14</v>
      </c>
      <c r="K47" s="7">
        <v>4</v>
      </c>
      <c r="L47" s="4"/>
      <c r="M47" s="8"/>
    </row>
    <row r="48" spans="1:13" ht="34.5" customHeight="1">
      <c r="A48" s="3">
        <f t="shared" si="0"/>
        <v>32</v>
      </c>
      <c r="B48" s="5" t="s">
        <v>10</v>
      </c>
      <c r="C48" s="11" t="str">
        <f>[32]Данные!$C$3</f>
        <v>с.Старобалтачево, ул.Малая, 46</v>
      </c>
      <c r="D48" s="6">
        <f>[32]Данные!$C$2</f>
        <v>34</v>
      </c>
      <c r="E48" s="12">
        <f>[32]Данные!$C$9</f>
        <v>42531</v>
      </c>
      <c r="F48" s="13"/>
      <c r="G48" s="10">
        <f>[32]Данные!$C$11</f>
        <v>42531</v>
      </c>
      <c r="H48" s="12"/>
      <c r="I48" s="13"/>
      <c r="J48" s="6">
        <f>[32]Данные!$C$8</f>
        <v>14</v>
      </c>
      <c r="K48" s="7">
        <v>4</v>
      </c>
      <c r="L48" s="4"/>
      <c r="M48" s="8"/>
    </row>
    <row r="49" spans="1:13" ht="34.5" customHeight="1">
      <c r="A49" s="3">
        <f t="shared" si="0"/>
        <v>33</v>
      </c>
      <c r="B49" s="5" t="s">
        <v>10</v>
      </c>
      <c r="C49" s="11" t="str">
        <f>[33]Данные!$C$3</f>
        <v>с.Старобалтачево, ул.Советская, д.23а</v>
      </c>
      <c r="D49" s="6">
        <f>[33]Данные!$C$2</f>
        <v>35</v>
      </c>
      <c r="E49" s="12">
        <f>[33]Данные!$C$9</f>
        <v>42531</v>
      </c>
      <c r="F49" s="13"/>
      <c r="G49" s="10">
        <f>[33]Данные!$C$11</f>
        <v>42531</v>
      </c>
      <c r="H49" s="12"/>
      <c r="I49" s="13"/>
      <c r="J49" s="6">
        <f>[33]Данные!$C$8</f>
        <v>14</v>
      </c>
      <c r="K49" s="7">
        <v>4</v>
      </c>
      <c r="L49" s="4"/>
      <c r="M49" s="8"/>
    </row>
    <row r="50" spans="1:13" ht="34.5" customHeight="1">
      <c r="A50" s="3">
        <f t="shared" si="0"/>
        <v>34</v>
      </c>
      <c r="B50" s="5" t="s">
        <v>10</v>
      </c>
      <c r="C50" s="11" t="str">
        <f>[34]Данные!$C$3</f>
        <v>с.Старобалтачево, ул.Победы, 52</v>
      </c>
      <c r="D50" s="6">
        <f>[34]Данные!$C$2</f>
        <v>36</v>
      </c>
      <c r="E50" s="12">
        <f>[34]Данные!$C$9</f>
        <v>42535</v>
      </c>
      <c r="F50" s="13"/>
      <c r="G50" s="10">
        <f>[34]Данные!$C$11</f>
        <v>42535</v>
      </c>
      <c r="H50" s="12"/>
      <c r="I50" s="13"/>
      <c r="J50" s="6">
        <f>[34]Данные!$C$8</f>
        <v>14</v>
      </c>
      <c r="K50" s="7">
        <v>4</v>
      </c>
      <c r="L50" s="4"/>
      <c r="M50" s="8"/>
    </row>
    <row r="51" spans="1:13" ht="34.5" customHeight="1">
      <c r="A51" s="3">
        <f t="shared" si="0"/>
        <v>35</v>
      </c>
      <c r="B51" s="5" t="s">
        <v>10</v>
      </c>
      <c r="C51" s="11" t="str">
        <f>[35]Данные!$C$3</f>
        <v>с.Старобалтачево, ул.Мира, 89</v>
      </c>
      <c r="D51" s="6">
        <f>[35]Данные!$C$2</f>
        <v>37</v>
      </c>
      <c r="E51" s="12">
        <f>[35]Данные!$C$9</f>
        <v>42536</v>
      </c>
      <c r="F51" s="13"/>
      <c r="G51" s="10">
        <f>[35]Данные!$C$11</f>
        <v>42536</v>
      </c>
      <c r="H51" s="12"/>
      <c r="I51" s="13"/>
      <c r="J51" s="6">
        <f>[35]Данные!$C$8</f>
        <v>14</v>
      </c>
      <c r="K51" s="7">
        <v>4</v>
      </c>
      <c r="L51" s="4"/>
      <c r="M51" s="8"/>
    </row>
    <row r="52" spans="1:13" ht="34.5" customHeight="1">
      <c r="A52" s="3">
        <f t="shared" si="0"/>
        <v>36</v>
      </c>
      <c r="B52" s="5" t="s">
        <v>10</v>
      </c>
      <c r="C52" s="11" t="str">
        <f>[36]Данные!$C$3</f>
        <v>с.Старобалтачево, ул.Вторая, 74</v>
      </c>
      <c r="D52" s="6">
        <f>[36]Данные!$C$2</f>
        <v>38</v>
      </c>
      <c r="E52" s="12">
        <f>[36]Данные!$C$9</f>
        <v>42536</v>
      </c>
      <c r="F52" s="13"/>
      <c r="G52" s="10">
        <f>[36]Данные!$C$11</f>
        <v>42536</v>
      </c>
      <c r="H52" s="12"/>
      <c r="I52" s="13"/>
      <c r="J52" s="6">
        <f>[36]Данные!$C$8</f>
        <v>14</v>
      </c>
      <c r="K52" s="7">
        <v>4</v>
      </c>
      <c r="L52" s="4"/>
      <c r="M52" s="8"/>
    </row>
    <row r="53" spans="1:13" ht="34.5" customHeight="1">
      <c r="A53" s="3">
        <f t="shared" si="0"/>
        <v>37</v>
      </c>
      <c r="B53" s="5" t="s">
        <v>10</v>
      </c>
      <c r="C53" s="11" t="str">
        <f>[37]Данные!$C$3</f>
        <v>с.Старобалтачево, ул.Родниковая, 25</v>
      </c>
      <c r="D53" s="6">
        <f>[37]Данные!$C$2</f>
        <v>39</v>
      </c>
      <c r="E53" s="12">
        <f>[37]Данные!$C$9</f>
        <v>42541</v>
      </c>
      <c r="F53" s="13"/>
      <c r="G53" s="10">
        <f>[37]Данные!$C$11</f>
        <v>42541</v>
      </c>
      <c r="H53" s="12"/>
      <c r="I53" s="13"/>
      <c r="J53" s="6">
        <f>[37]Данные!$C$8</f>
        <v>14</v>
      </c>
      <c r="K53" s="7">
        <v>4</v>
      </c>
      <c r="L53" s="4"/>
      <c r="M53" s="8"/>
    </row>
    <row r="54" spans="1:13" ht="34.5" customHeight="1">
      <c r="A54" s="3">
        <f t="shared" si="0"/>
        <v>38</v>
      </c>
      <c r="B54" s="5" t="s">
        <v>10</v>
      </c>
      <c r="C54" s="11" t="str">
        <f>[38]Данные!$C$3</f>
        <v>д.Верхнеянактаево, ул.Советская, 1</v>
      </c>
      <c r="D54" s="6">
        <f>[38]Данные!$C$2</f>
        <v>40</v>
      </c>
      <c r="E54" s="12">
        <f>[38]Данные!$C$9</f>
        <v>42543</v>
      </c>
      <c r="F54" s="13"/>
      <c r="G54" s="10">
        <f>[38]Данные!$C$11</f>
        <v>42543</v>
      </c>
      <c r="H54" s="12"/>
      <c r="I54" s="13"/>
      <c r="J54" s="6">
        <f>[38]Данные!$C$8</f>
        <v>14</v>
      </c>
      <c r="K54" s="7">
        <v>4</v>
      </c>
      <c r="L54" s="4"/>
      <c r="M54" s="8"/>
    </row>
    <row r="55" spans="1:13" ht="39.75" customHeight="1">
      <c r="A55" s="3">
        <f t="shared" si="0"/>
        <v>39</v>
      </c>
      <c r="B55" s="5" t="s">
        <v>10</v>
      </c>
      <c r="C55" s="11" t="str">
        <f>[39]Данные!$C$3</f>
        <v>с.Старобалтачево, ул.Комсомольская, 50</v>
      </c>
      <c r="D55" s="6">
        <f>[39]Данные!$C$2</f>
        <v>41</v>
      </c>
      <c r="E55" s="12">
        <f>[39]Данные!$C$9</f>
        <v>42548</v>
      </c>
      <c r="F55" s="13"/>
      <c r="G55" s="10">
        <f>[39]Данные!$C$11</f>
        <v>42548</v>
      </c>
      <c r="H55" s="12"/>
      <c r="I55" s="13"/>
      <c r="J55" s="6">
        <f>[39]Данные!$C$8</f>
        <v>14</v>
      </c>
      <c r="K55" s="7">
        <v>4</v>
      </c>
      <c r="L55" s="4"/>
      <c r="M55" s="8"/>
    </row>
  </sheetData>
  <mergeCells count="93">
    <mergeCell ref="A1:L1"/>
    <mergeCell ref="A2:M2"/>
    <mergeCell ref="A3:M3"/>
    <mergeCell ref="A5:A16"/>
    <mergeCell ref="B5:B16"/>
    <mergeCell ref="C5:C16"/>
    <mergeCell ref="D5:J6"/>
    <mergeCell ref="K5:K16"/>
    <mergeCell ref="L5:L16"/>
    <mergeCell ref="H17:I17"/>
    <mergeCell ref="H19:I19"/>
    <mergeCell ref="M5:M16"/>
    <mergeCell ref="D7:D16"/>
    <mergeCell ref="E7:F16"/>
    <mergeCell ref="G7:G16"/>
    <mergeCell ref="H7:I16"/>
    <mergeCell ref="J7:J16"/>
    <mergeCell ref="E17:F17"/>
    <mergeCell ref="E18:F18"/>
    <mergeCell ref="H18:I18"/>
    <mergeCell ref="E19:F19"/>
    <mergeCell ref="E23:F23"/>
    <mergeCell ref="H23:I23"/>
    <mergeCell ref="E24:F24"/>
    <mergeCell ref="H24:I24"/>
    <mergeCell ref="E25:F25"/>
    <mergeCell ref="H25:I25"/>
    <mergeCell ref="E20:F20"/>
    <mergeCell ref="H20:I20"/>
    <mergeCell ref="E21:F21"/>
    <mergeCell ref="H21:I21"/>
    <mergeCell ref="E22:F22"/>
    <mergeCell ref="H22:I22"/>
    <mergeCell ref="E29:F29"/>
    <mergeCell ref="H29:I29"/>
    <mergeCell ref="E30:F30"/>
    <mergeCell ref="H30:I30"/>
    <mergeCell ref="E31:F31"/>
    <mergeCell ref="H31:I31"/>
    <mergeCell ref="E26:F26"/>
    <mergeCell ref="H26:I26"/>
    <mergeCell ref="E27:F27"/>
    <mergeCell ref="H27:I27"/>
    <mergeCell ref="E28:F28"/>
    <mergeCell ref="H28:I28"/>
    <mergeCell ref="E35:F35"/>
    <mergeCell ref="H35:I35"/>
    <mergeCell ref="E36:F36"/>
    <mergeCell ref="H36:I36"/>
    <mergeCell ref="E37:F37"/>
    <mergeCell ref="H37:I37"/>
    <mergeCell ref="E32:F32"/>
    <mergeCell ref="H32:I32"/>
    <mergeCell ref="E33:F33"/>
    <mergeCell ref="H33:I33"/>
    <mergeCell ref="E34:F34"/>
    <mergeCell ref="H34:I34"/>
    <mergeCell ref="E41:F41"/>
    <mergeCell ref="H41:I41"/>
    <mergeCell ref="E42:F42"/>
    <mergeCell ref="H42:I42"/>
    <mergeCell ref="E43:F43"/>
    <mergeCell ref="H43:I43"/>
    <mergeCell ref="E38:F38"/>
    <mergeCell ref="H38:I38"/>
    <mergeCell ref="E39:F39"/>
    <mergeCell ref="H39:I39"/>
    <mergeCell ref="E40:F40"/>
    <mergeCell ref="H40:I40"/>
    <mergeCell ref="E47:F47"/>
    <mergeCell ref="H47:I47"/>
    <mergeCell ref="E48:F48"/>
    <mergeCell ref="H48:I48"/>
    <mergeCell ref="E49:F49"/>
    <mergeCell ref="H49:I49"/>
    <mergeCell ref="E44:F44"/>
    <mergeCell ref="H44:I44"/>
    <mergeCell ref="E45:F45"/>
    <mergeCell ref="H45:I45"/>
    <mergeCell ref="E46:F46"/>
    <mergeCell ref="H46:I46"/>
    <mergeCell ref="E53:F53"/>
    <mergeCell ref="H53:I53"/>
    <mergeCell ref="E54:F54"/>
    <mergeCell ref="H54:I54"/>
    <mergeCell ref="E55:F55"/>
    <mergeCell ref="H55:I55"/>
    <mergeCell ref="E50:F50"/>
    <mergeCell ref="H50:I50"/>
    <mergeCell ref="E51:F51"/>
    <mergeCell ref="H51:I51"/>
    <mergeCell ref="E52:F52"/>
    <mergeCell ref="H52:I52"/>
  </mergeCells>
  <printOptions horizont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МУП БГЭС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Гульнара</cp:lastModifiedBy>
  <cp:lastPrinted>2016-10-14T04:12:47Z</cp:lastPrinted>
  <dcterms:created xsi:type="dcterms:W3CDTF">2015-10-09T09:05:43Z</dcterms:created>
  <dcterms:modified xsi:type="dcterms:W3CDTF">2016-11-23T06:27:55Z</dcterms:modified>
</cp:coreProperties>
</file>